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y\Desktop\01 Auditoria ISAF 2025\01 Financiera Trimestreal y Cuenta Publica\11 conciliacion de las Ampliaciones\"/>
    </mc:Choice>
  </mc:AlternateContent>
  <bookViews>
    <workbookView xWindow="0" yWindow="0" windowWidth="27540" windowHeight="11700"/>
  </bookViews>
  <sheets>
    <sheet name="Hoja1" sheetId="3" r:id="rId1"/>
    <sheet name="EJEMPLO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3" l="1"/>
  <c r="G100" i="3"/>
  <c r="B38" i="2" l="1"/>
  <c r="R31" i="2"/>
  <c r="G30" i="2"/>
  <c r="C30" i="2"/>
  <c r="B30" i="2"/>
  <c r="L29" i="2"/>
  <c r="K29" i="2"/>
  <c r="D29" i="2"/>
  <c r="R29" i="2" s="1"/>
  <c r="R28" i="2"/>
  <c r="L27" i="2"/>
  <c r="R27" i="2" s="1"/>
  <c r="L26" i="2"/>
  <c r="R26" i="2" s="1"/>
  <c r="L25" i="2"/>
  <c r="F25" i="2"/>
  <c r="E25" i="2"/>
  <c r="R25" i="2" s="1"/>
  <c r="M24" i="2"/>
  <c r="L24" i="2"/>
  <c r="R24" i="2" s="1"/>
  <c r="R23" i="2"/>
  <c r="L23" i="2"/>
  <c r="L22" i="2"/>
  <c r="R22" i="2" s="1"/>
  <c r="L21" i="2"/>
  <c r="K21" i="2"/>
  <c r="K30" i="2" s="1"/>
  <c r="F21" i="2"/>
  <c r="E21" i="2"/>
  <c r="R21" i="2" s="1"/>
  <c r="D21" i="2"/>
  <c r="D30" i="2" s="1"/>
  <c r="O20" i="2"/>
  <c r="O30" i="2" s="1"/>
  <c r="L20" i="2"/>
  <c r="F20" i="2"/>
  <c r="E20" i="2"/>
  <c r="R20" i="2" s="1"/>
  <c r="L19" i="2"/>
  <c r="R19" i="2" s="1"/>
  <c r="L18" i="2"/>
  <c r="R18" i="2" s="1"/>
  <c r="L17" i="2"/>
  <c r="R17" i="2" s="1"/>
  <c r="E17" i="2"/>
  <c r="E30" i="2" s="1"/>
  <c r="L16" i="2"/>
  <c r="R16" i="2" s="1"/>
  <c r="R15" i="2"/>
  <c r="M15" i="2"/>
  <c r="M30" i="2" s="1"/>
  <c r="L15" i="2"/>
  <c r="F15" i="2"/>
  <c r="R14" i="2"/>
  <c r="L14" i="2"/>
  <c r="Q13" i="2"/>
  <c r="L13" i="2"/>
  <c r="R13" i="2" s="1"/>
  <c r="L12" i="2"/>
  <c r="R12" i="2" s="1"/>
  <c r="Q11" i="2"/>
  <c r="R11" i="2" s="1"/>
  <c r="L11" i="2"/>
  <c r="L10" i="2"/>
  <c r="R10" i="2" s="1"/>
  <c r="R9" i="2"/>
  <c r="N9" i="2"/>
  <c r="N30" i="2" s="1"/>
  <c r="L9" i="2"/>
  <c r="Q8" i="2"/>
  <c r="R8" i="2" s="1"/>
  <c r="L8" i="2"/>
  <c r="L7" i="2"/>
  <c r="F7" i="2"/>
  <c r="F30" i="2" s="1"/>
  <c r="Q6" i="2"/>
  <c r="Q30" i="2" s="1"/>
  <c r="L6" i="2"/>
  <c r="L30" i="2" s="1"/>
  <c r="R30" i="2" l="1"/>
  <c r="R32" i="2" s="1"/>
  <c r="B39" i="2" s="1"/>
  <c r="R7" i="2"/>
  <c r="R6" i="2"/>
</calcChain>
</file>

<file path=xl/sharedStrings.xml><?xml version="1.0" encoding="utf-8"?>
<sst xmlns="http://schemas.openxmlformats.org/spreadsheetml/2006/main" count="330" uniqueCount="77">
  <si>
    <t>1era Quincena de enero</t>
  </si>
  <si>
    <t>2da Quincena de enero</t>
  </si>
  <si>
    <t>1era quincena de febrero</t>
  </si>
  <si>
    <t>2da Quincena de febrero</t>
  </si>
  <si>
    <t>1era quincena de marzo</t>
  </si>
  <si>
    <t>2da quincena de marzo</t>
  </si>
  <si>
    <t>1era qincena de abril</t>
  </si>
  <si>
    <t>2da quincena de abril</t>
  </si>
  <si>
    <t>1era quincena de mayo</t>
  </si>
  <si>
    <t>2da quincena de mayo</t>
  </si>
  <si>
    <t>1er quincena de junio</t>
  </si>
  <si>
    <t>2da quincena de junio</t>
  </si>
  <si>
    <t>1era quincena de julio</t>
  </si>
  <si>
    <t>2da quincena de julio</t>
  </si>
  <si>
    <t>1era quincena de agosto</t>
  </si>
  <si>
    <t>2da quincena de agosto</t>
  </si>
  <si>
    <t>1era quincena de septiembre</t>
  </si>
  <si>
    <t>2da quincena de septiembre</t>
  </si>
  <si>
    <t>1era quincena de octubre</t>
  </si>
  <si>
    <t>2da quincena de octubre</t>
  </si>
  <si>
    <t>1era quincena de noviembre</t>
  </si>
  <si>
    <t>2da quincena de noviembre</t>
  </si>
  <si>
    <t>1era quincena de diciembre</t>
  </si>
  <si>
    <t>2da quincena de diciembre</t>
  </si>
  <si>
    <t>CONTABLE</t>
  </si>
  <si>
    <t>DIFERENCIA</t>
  </si>
  <si>
    <t>Dif</t>
  </si>
  <si>
    <t>14201 (APORTACION INFONAVIT P-1887</t>
  </si>
  <si>
    <t>15201 (INDEMNIZACION AL PERSONAL P-0030 y P-0033)</t>
  </si>
  <si>
    <t>NÓMINA</t>
  </si>
  <si>
    <t>15901 (OTRAS PRESTACIONES APOYO PARA LENTES C-001150)</t>
  </si>
  <si>
    <t>CONCILIACIÓN CONTABLE - NÓMINA</t>
  </si>
  <si>
    <t>UNIVERSIDAD TENCOLÓGICA DE GUAYMAS</t>
  </si>
  <si>
    <t>TOTAL NÓMINA</t>
  </si>
  <si>
    <t>AL 31 DE ENERO 2025</t>
  </si>
  <si>
    <t>Número de Adecuación</t>
  </si>
  <si>
    <t>Partida Presupuestal</t>
  </si>
  <si>
    <t>Justificación</t>
  </si>
  <si>
    <t>Tipo de Recurso</t>
  </si>
  <si>
    <t>Modificaciones al Presupuesto  Inicial</t>
  </si>
  <si>
    <t>Programa Presupuestario</t>
  </si>
  <si>
    <t>113. Operar Planteles de Educación Superior</t>
  </si>
  <si>
    <t>Estatal</t>
  </si>
  <si>
    <t>287. Coordinación Administrativa</t>
  </si>
  <si>
    <t>Federal</t>
  </si>
  <si>
    <t>95. Direccion y Coordinación</t>
  </si>
  <si>
    <t>747. Instituciones de Educacion Superior Basicos de Agua, Energia Electrica y Otros Servicios</t>
  </si>
  <si>
    <t>287.Coordinación  Administrativa</t>
  </si>
  <si>
    <t>745. Fortalecimiento de la Infraestructura Educativa a Nivel Superior</t>
  </si>
  <si>
    <t>Primer pago del convenio modificatorio al convenio especifico para la asiganacion  de recusros finanacieros para la operacion y seguimiento  al servicio educativo del las univesidades del subsistema tecnologico del estado de sonora para el ejercicio fiscal 2025</t>
  </si>
  <si>
    <t xml:space="preserve">Complemento Subsidio Estatl Pago  servicios personales  segunda quincena  de noviembre 2025 </t>
  </si>
  <si>
    <t xml:space="preserve">Complemento Subsidio Estatal Aportacion Patronal Infonavit (1,503,816.67),  Complemento Subsidio Estatal  para pago de Aportacion Patronal Infonavit (1,353,476.58) </t>
  </si>
  <si>
    <t>Complemento Subsidio Estatal servicios para cubrir Servicios Personales Primera quincena de novioembre 2025</t>
  </si>
  <si>
    <t>Subsidio  Estatal servicios Generales noviembre 2025 (25,000.00), Adelanto Calendario Subsidio Estatal Servicios Generales  pago Servicio Electricidad (25,000.00), Complemeto Subsidio  Estatal Servicios Generales pago Servicio Energia Electrica (27,557.00)</t>
  </si>
  <si>
    <t>Complemento servicios personales 1ra. Quincena de diciembre//aguinaldo, prima vacacional y retroactivo</t>
  </si>
  <si>
    <t>46. Atención a Asuntos Juridicos</t>
  </si>
  <si>
    <t>283.Planecaion, Control y Evaluación Interinstitucional</t>
  </si>
  <si>
    <t>433. Transparencia y Acceso a la Información</t>
  </si>
  <si>
    <t>Intereses ganados enero  2025</t>
  </si>
  <si>
    <t>Ingresos Propios</t>
  </si>
  <si>
    <t>Intereses ganados febrero  2025</t>
  </si>
  <si>
    <t>Intereses ganados marzo  2025</t>
  </si>
  <si>
    <t>Intereses ganados abril  2025</t>
  </si>
  <si>
    <t>Intereses ganados mayo  2025</t>
  </si>
  <si>
    <t>Intereses ganados junio  2025</t>
  </si>
  <si>
    <t>Intereses ganados julio 2025</t>
  </si>
  <si>
    <t>Intereses ganados agosto 2025</t>
  </si>
  <si>
    <t>Intereses ganados septiembre  2025</t>
  </si>
  <si>
    <t>Intereses ganados octubre  2025</t>
  </si>
  <si>
    <t>Intereses ganados noviembre  2025</t>
  </si>
  <si>
    <t>Intereses ganados diciembre  2025</t>
  </si>
  <si>
    <t xml:space="preserve">                                   UNIVESIDAD TECNOLÓGICA DE GUAYMAS</t>
  </si>
  <si>
    <t xml:space="preserve">                      LISTADO DE AMPLIACIONES Y REDUCCIONES  LÍQUIDAS</t>
  </si>
  <si>
    <t xml:space="preserve">                           DEL 01 DE ENERO AL 31 DE DICIEMBRE DEL 2025</t>
  </si>
  <si>
    <t>Importe Ampliación</t>
  </si>
  <si>
    <t>Importe Reducción</t>
  </si>
  <si>
    <t>Reprogracion de recursos para cumplir con los compromisos de pagos correspondientes a servicios personales de la segunda quincena  del mes de dicimbre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</si>
</sst>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44" fontId="0" fillId="0" borderId="0" xfId="0" applyNumberFormat="1"/>
    <xf numFmtId="44" fontId="0" fillId="0" borderId="0" xfId="0" applyNumberFormat="1" applyFill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2" borderId="1" xfId="0" applyFont="1" applyFill="1" applyBorder="1"/>
    <xf numFmtId="0" fontId="1" fillId="0" borderId="0" xfId="0" applyFont="1"/>
    <xf numFmtId="0" fontId="0" fillId="3" borderId="1" xfId="0" applyFill="1" applyBorder="1"/>
    <xf numFmtId="44" fontId="0" fillId="3" borderId="1" xfId="0" applyNumberFormat="1" applyFill="1" applyBorder="1"/>
    <xf numFmtId="44" fontId="1" fillId="3" borderId="1" xfId="0" applyNumberFormat="1" applyFont="1" applyFill="1" applyBorder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3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2709.rartemp/QUINCENA%20%231-202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19321.rartemp/QUINCENA%20%2310-202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8301.rartemp/QUINCENA%20%2311-202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2699.rartemp/QUINCENA%20%2312-20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12402.rartemp/QUINCENA%20%2313-20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37771.rartemp/QUINCENA%20%2314-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1560.rartemp/QUINCENA%20%2315-20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4487.rartemp/QUINCENA%20%2316-202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4800.rartemp/QUINCENA%20%2317-20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5508.rartemp/QUINCENA%20%2318-20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0493.rartemp/QUINCENA%20%2319-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855.rartemp/QUINCENA%20%232-202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0476.rartemp/QUINCENA%20%2320-20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6696.rartemp/QUINCENA%20%2321-20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00.rartemp/QUINCENA%20%2322-20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18390.rartemp/QUINCENA%20%2324-20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7083.rartemp/QUINCENA%20%233-202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23451.rartemp/QUINCENA%20%234-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7381.rartemp/QUINCENA%20%235-20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250.rartemp/QUINCENA%20%236-20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35429.rartemp/QUINCENA%20%237-20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10337.rartemp/QUINCENA%20%238-202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a/AppData/Local/Temp/Rar$DIa17560.47862.rartemp/QUINCENA%20%239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84">
          <cell r="I84">
            <v>40582.910000000003</v>
          </cell>
          <cell r="J84">
            <v>2000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5">
          <cell r="I95">
            <v>71879.97</v>
          </cell>
          <cell r="L95">
            <v>16800</v>
          </cell>
          <cell r="M95">
            <v>2630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6">
          <cell r="I96">
            <v>61252.49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6">
          <cell r="I96">
            <v>66475.98</v>
          </cell>
          <cell r="L96">
            <v>286923.49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6">
          <cell r="I96">
            <v>69461.95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6">
          <cell r="I96">
            <v>69509.56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7">
          <cell r="I97">
            <v>80025.42</v>
          </cell>
          <cell r="K97">
            <v>10500</v>
          </cell>
          <cell r="M97">
            <v>2758.3</v>
          </cell>
          <cell r="N97">
            <v>33929.839999999997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4">
          <cell r="I94">
            <v>76062.240000000005</v>
          </cell>
          <cell r="K94">
            <v>15647.74</v>
          </cell>
          <cell r="L94">
            <v>140334.43</v>
          </cell>
          <cell r="M94">
            <v>276691.28000000003</v>
          </cell>
          <cell r="N94">
            <v>160961.4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86">
          <cell r="I86">
            <v>69428.73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1">
          <cell r="I91">
            <v>73283.16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1">
          <cell r="I91">
            <v>66585.31</v>
          </cell>
          <cell r="J91">
            <v>2630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2">
          <cell r="I92">
            <v>48469.26</v>
          </cell>
          <cell r="M92">
            <v>965.5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2">
          <cell r="I92">
            <v>72765.5</v>
          </cell>
          <cell r="L92">
            <v>353.12</v>
          </cell>
          <cell r="M92">
            <v>588.54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1">
          <cell r="I91">
            <v>67427.8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2">
          <cell r="I92">
            <v>62753.58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1">
          <cell r="I91">
            <v>10840.94</v>
          </cell>
          <cell r="K91">
            <v>27967.200000000001</v>
          </cell>
          <cell r="L91">
            <v>102633.3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3">
          <cell r="G93">
            <v>10440.39</v>
          </cell>
          <cell r="I93">
            <v>50129.24</v>
          </cell>
          <cell r="J93">
            <v>2000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4">
          <cell r="I94">
            <v>44695.98</v>
          </cell>
          <cell r="J94">
            <v>2800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4">
          <cell r="I94">
            <v>52909.34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3">
          <cell r="I93">
            <v>56436.65</v>
          </cell>
          <cell r="J93">
            <v>2000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3">
          <cell r="I93">
            <v>52909.34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93">
          <cell r="I93">
            <v>52909.34</v>
          </cell>
          <cell r="J93">
            <v>2000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OMPDO"/>
    </sheetNames>
    <sheetDataSet>
      <sheetData sheetId="0">
        <row r="87">
          <cell r="I87">
            <v>56197.5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7"/>
  <sheetViews>
    <sheetView tabSelected="1" topLeftCell="B1" workbookViewId="0">
      <selection activeCell="F94" sqref="F94"/>
    </sheetView>
  </sheetViews>
  <sheetFormatPr baseColWidth="10" defaultRowHeight="15" x14ac:dyDescent="0.25"/>
  <cols>
    <col min="1" max="1" width="0" hidden="1" customWidth="1"/>
    <col min="2" max="2" width="14.42578125" customWidth="1"/>
    <col min="3" max="3" width="14.28515625" customWidth="1"/>
    <col min="4" max="4" width="34.42578125" customWidth="1"/>
    <col min="5" max="5" width="29.85546875" customWidth="1"/>
    <col min="6" max="8" width="17.7109375" customWidth="1"/>
    <col min="10" max="11" width="11.7109375" bestFit="1" customWidth="1"/>
  </cols>
  <sheetData>
    <row r="1" spans="2:9" ht="18.75" x14ac:dyDescent="0.3">
      <c r="D1" s="27" t="s">
        <v>71</v>
      </c>
      <c r="E1" s="27"/>
      <c r="F1" s="27"/>
      <c r="G1" s="27"/>
      <c r="H1" s="27"/>
    </row>
    <row r="2" spans="2:9" ht="18.75" x14ac:dyDescent="0.3">
      <c r="D2" s="27" t="s">
        <v>72</v>
      </c>
      <c r="E2" s="27"/>
      <c r="F2" s="27"/>
      <c r="G2" s="27"/>
      <c r="H2" s="27"/>
    </row>
    <row r="3" spans="2:9" ht="18.75" x14ac:dyDescent="0.3">
      <c r="D3" s="27" t="s">
        <v>73</v>
      </c>
      <c r="E3" s="27"/>
      <c r="F3" s="27"/>
      <c r="G3" s="27"/>
      <c r="H3" s="27"/>
    </row>
    <row r="4" spans="2:9" ht="30" x14ac:dyDescent="0.25">
      <c r="B4" s="17" t="s">
        <v>35</v>
      </c>
      <c r="C4" s="17" t="s">
        <v>36</v>
      </c>
      <c r="D4" s="18" t="s">
        <v>37</v>
      </c>
      <c r="E4" s="17" t="s">
        <v>40</v>
      </c>
      <c r="F4" s="17" t="s">
        <v>38</v>
      </c>
      <c r="G4" s="17" t="s">
        <v>74</v>
      </c>
      <c r="H4" s="17" t="s">
        <v>75</v>
      </c>
      <c r="I4" s="11"/>
    </row>
    <row r="5" spans="2:9" ht="36.75" x14ac:dyDescent="0.25">
      <c r="B5" s="30">
        <v>1</v>
      </c>
      <c r="C5" s="30">
        <v>34101</v>
      </c>
      <c r="D5" s="33" t="s">
        <v>58</v>
      </c>
      <c r="E5" s="20" t="s">
        <v>46</v>
      </c>
      <c r="F5" s="30" t="s">
        <v>42</v>
      </c>
      <c r="G5" s="29">
        <v>1.9</v>
      </c>
      <c r="H5" s="19">
        <v>0</v>
      </c>
      <c r="I5" s="28"/>
    </row>
    <row r="6" spans="2:9" ht="36.75" x14ac:dyDescent="0.25">
      <c r="B6" s="30">
        <v>1</v>
      </c>
      <c r="C6" s="30">
        <v>34101</v>
      </c>
      <c r="D6" s="33" t="s">
        <v>58</v>
      </c>
      <c r="E6" s="20" t="s">
        <v>46</v>
      </c>
      <c r="F6" s="30" t="s">
        <v>59</v>
      </c>
      <c r="G6" s="29">
        <v>213.04</v>
      </c>
      <c r="H6" s="19">
        <v>0</v>
      </c>
      <c r="I6" s="28"/>
    </row>
    <row r="7" spans="2:9" ht="36.75" x14ac:dyDescent="0.25">
      <c r="B7" s="30">
        <v>1</v>
      </c>
      <c r="C7" s="30">
        <v>34101</v>
      </c>
      <c r="D7" s="33" t="s">
        <v>58</v>
      </c>
      <c r="E7" s="20" t="s">
        <v>46</v>
      </c>
      <c r="F7" s="30" t="s">
        <v>44</v>
      </c>
      <c r="G7" s="29">
        <v>0.01</v>
      </c>
      <c r="H7" s="19">
        <v>0</v>
      </c>
      <c r="I7" s="28"/>
    </row>
    <row r="8" spans="2:9" x14ac:dyDescent="0.25">
      <c r="B8" s="30">
        <v>30</v>
      </c>
      <c r="C8" s="30">
        <v>34101</v>
      </c>
      <c r="D8" s="33" t="s">
        <v>60</v>
      </c>
      <c r="E8" s="16" t="s">
        <v>47</v>
      </c>
      <c r="F8" s="30" t="s">
        <v>42</v>
      </c>
      <c r="G8" s="29">
        <v>1.03</v>
      </c>
      <c r="H8" s="19">
        <v>0</v>
      </c>
      <c r="I8" s="28"/>
    </row>
    <row r="9" spans="2:9" x14ac:dyDescent="0.25">
      <c r="B9" s="30">
        <v>30</v>
      </c>
      <c r="C9" s="30">
        <v>34101</v>
      </c>
      <c r="D9" s="33" t="s">
        <v>60</v>
      </c>
      <c r="E9" s="16" t="s">
        <v>47</v>
      </c>
      <c r="F9" s="30" t="s">
        <v>59</v>
      </c>
      <c r="G9" s="29">
        <v>187.47</v>
      </c>
      <c r="H9" s="19">
        <v>0</v>
      </c>
      <c r="I9" s="28"/>
    </row>
    <row r="10" spans="2:9" x14ac:dyDescent="0.25">
      <c r="B10" s="30">
        <v>30</v>
      </c>
      <c r="C10" s="30">
        <v>34101</v>
      </c>
      <c r="D10" s="33" t="s">
        <v>60</v>
      </c>
      <c r="E10" s="16" t="s">
        <v>47</v>
      </c>
      <c r="F10" s="30" t="s">
        <v>44</v>
      </c>
      <c r="G10" s="29">
        <v>0.01</v>
      </c>
      <c r="H10" s="19">
        <v>0</v>
      </c>
      <c r="I10" s="28"/>
    </row>
    <row r="11" spans="2:9" ht="24.75" x14ac:dyDescent="0.25">
      <c r="B11" s="22">
        <v>52</v>
      </c>
      <c r="C11" s="22">
        <v>11301</v>
      </c>
      <c r="D11" s="34" t="s">
        <v>39</v>
      </c>
      <c r="E11" s="20" t="s">
        <v>41</v>
      </c>
      <c r="F11" s="22" t="s">
        <v>42</v>
      </c>
      <c r="G11" s="19">
        <v>73349.759999999995</v>
      </c>
      <c r="H11" s="19">
        <v>0</v>
      </c>
    </row>
    <row r="12" spans="2:9" x14ac:dyDescent="0.25">
      <c r="B12" s="22">
        <v>52</v>
      </c>
      <c r="C12" s="22">
        <v>11301</v>
      </c>
      <c r="D12" s="34" t="s">
        <v>39</v>
      </c>
      <c r="E12" s="16" t="s">
        <v>45</v>
      </c>
      <c r="F12" s="22" t="s">
        <v>44</v>
      </c>
      <c r="G12" s="19">
        <v>0.71</v>
      </c>
      <c r="H12" s="19">
        <v>0</v>
      </c>
    </row>
    <row r="13" spans="2:9" ht="36.75" x14ac:dyDescent="0.25">
      <c r="B13" s="22">
        <v>52</v>
      </c>
      <c r="C13" s="22">
        <v>21601</v>
      </c>
      <c r="D13" s="34" t="s">
        <v>39</v>
      </c>
      <c r="E13" s="20" t="s">
        <v>46</v>
      </c>
      <c r="F13" s="22" t="s">
        <v>44</v>
      </c>
      <c r="G13" s="19">
        <v>35000</v>
      </c>
      <c r="H13" s="19">
        <v>0</v>
      </c>
    </row>
    <row r="14" spans="2:9" ht="36.75" x14ac:dyDescent="0.25">
      <c r="B14" s="22">
        <v>52</v>
      </c>
      <c r="C14" s="22">
        <v>22106</v>
      </c>
      <c r="D14" s="34" t="s">
        <v>39</v>
      </c>
      <c r="E14" s="20" t="s">
        <v>46</v>
      </c>
      <c r="F14" s="22" t="s">
        <v>44</v>
      </c>
      <c r="G14" s="19">
        <v>35000</v>
      </c>
      <c r="H14" s="19">
        <v>0</v>
      </c>
    </row>
    <row r="15" spans="2:9" ht="36.75" x14ac:dyDescent="0.25">
      <c r="B15" s="22">
        <v>52</v>
      </c>
      <c r="C15" s="22">
        <v>26101</v>
      </c>
      <c r="D15" s="34" t="s">
        <v>39</v>
      </c>
      <c r="E15" s="20" t="s">
        <v>46</v>
      </c>
      <c r="F15" s="22" t="s">
        <v>44</v>
      </c>
      <c r="G15" s="19">
        <v>30000</v>
      </c>
      <c r="H15" s="19">
        <v>0</v>
      </c>
    </row>
    <row r="16" spans="2:9" x14ac:dyDescent="0.25">
      <c r="B16" s="22">
        <v>52</v>
      </c>
      <c r="C16" s="22">
        <v>33102</v>
      </c>
      <c r="D16" s="34" t="s">
        <v>39</v>
      </c>
      <c r="E16" s="16" t="s">
        <v>47</v>
      </c>
      <c r="F16" s="22" t="s">
        <v>42</v>
      </c>
      <c r="G16" s="19">
        <v>26000</v>
      </c>
      <c r="H16" s="19">
        <v>0</v>
      </c>
    </row>
    <row r="17" spans="2:8" ht="36.75" x14ac:dyDescent="0.25">
      <c r="B17" s="22">
        <v>52</v>
      </c>
      <c r="C17" s="22">
        <v>33102</v>
      </c>
      <c r="D17" s="34" t="s">
        <v>39</v>
      </c>
      <c r="E17" s="20" t="s">
        <v>48</v>
      </c>
      <c r="F17" s="22" t="s">
        <v>44</v>
      </c>
      <c r="G17" s="19">
        <v>50000</v>
      </c>
      <c r="H17" s="19">
        <v>0</v>
      </c>
    </row>
    <row r="18" spans="2:8" x14ac:dyDescent="0.25">
      <c r="B18" s="22">
        <v>52</v>
      </c>
      <c r="C18" s="22">
        <v>33801</v>
      </c>
      <c r="D18" s="34" t="s">
        <v>39</v>
      </c>
      <c r="E18" s="16" t="s">
        <v>47</v>
      </c>
      <c r="F18" s="22" t="s">
        <v>42</v>
      </c>
      <c r="G18" s="19">
        <v>15000</v>
      </c>
      <c r="H18" s="19">
        <v>0</v>
      </c>
    </row>
    <row r="19" spans="2:8" ht="36.75" x14ac:dyDescent="0.25">
      <c r="B19" s="22">
        <v>52</v>
      </c>
      <c r="C19" s="22">
        <v>33801</v>
      </c>
      <c r="D19" s="34" t="s">
        <v>39</v>
      </c>
      <c r="E19" s="20" t="s">
        <v>48</v>
      </c>
      <c r="F19" s="22" t="s">
        <v>44</v>
      </c>
      <c r="G19" s="19">
        <v>40000</v>
      </c>
      <c r="H19" s="19">
        <v>0</v>
      </c>
    </row>
    <row r="20" spans="2:8" x14ac:dyDescent="0.25">
      <c r="B20" s="22">
        <v>52</v>
      </c>
      <c r="C20" s="22">
        <v>34401</v>
      </c>
      <c r="D20" s="34" t="s">
        <v>39</v>
      </c>
      <c r="E20" s="16" t="s">
        <v>47</v>
      </c>
      <c r="F20" s="22" t="s">
        <v>42</v>
      </c>
      <c r="G20" s="19">
        <v>3433.24</v>
      </c>
      <c r="H20" s="19">
        <v>0</v>
      </c>
    </row>
    <row r="21" spans="2:8" x14ac:dyDescent="0.25">
      <c r="B21" s="22">
        <v>52</v>
      </c>
      <c r="C21" s="22">
        <v>34501</v>
      </c>
      <c r="D21" s="34" t="s">
        <v>39</v>
      </c>
      <c r="E21" s="16" t="s">
        <v>47</v>
      </c>
      <c r="F21" s="22" t="s">
        <v>42</v>
      </c>
      <c r="G21" s="19">
        <v>213312.4</v>
      </c>
      <c r="H21" s="19">
        <v>0</v>
      </c>
    </row>
    <row r="22" spans="2:8" x14ac:dyDescent="0.25">
      <c r="B22" s="22">
        <v>52</v>
      </c>
      <c r="C22" s="22">
        <v>35101</v>
      </c>
      <c r="D22" s="34" t="s">
        <v>39</v>
      </c>
      <c r="E22" s="16" t="s">
        <v>47</v>
      </c>
      <c r="F22" s="22" t="s">
        <v>42</v>
      </c>
      <c r="G22" s="19">
        <v>142000</v>
      </c>
      <c r="H22" s="19">
        <v>0</v>
      </c>
    </row>
    <row r="23" spans="2:8" ht="36.75" x14ac:dyDescent="0.25">
      <c r="B23" s="22">
        <v>52</v>
      </c>
      <c r="C23" s="22">
        <v>35101</v>
      </c>
      <c r="D23" s="34" t="s">
        <v>39</v>
      </c>
      <c r="E23" s="20" t="s">
        <v>48</v>
      </c>
      <c r="F23" s="22" t="s">
        <v>44</v>
      </c>
      <c r="G23" s="19">
        <v>47513.1</v>
      </c>
      <c r="H23" s="19">
        <v>0</v>
      </c>
    </row>
    <row r="24" spans="2:8" x14ac:dyDescent="0.25">
      <c r="B24" s="22">
        <v>52</v>
      </c>
      <c r="C24" s="22">
        <v>35301</v>
      </c>
      <c r="D24" s="34" t="s">
        <v>39</v>
      </c>
      <c r="E24" s="16" t="s">
        <v>47</v>
      </c>
      <c r="F24" s="22" t="s">
        <v>42</v>
      </c>
      <c r="G24" s="19">
        <v>145000</v>
      </c>
      <c r="H24" s="19">
        <v>0</v>
      </c>
    </row>
    <row r="25" spans="2:8" ht="36.75" x14ac:dyDescent="0.25">
      <c r="B25" s="22">
        <v>52</v>
      </c>
      <c r="C25" s="22">
        <v>35301</v>
      </c>
      <c r="D25" s="34" t="s">
        <v>39</v>
      </c>
      <c r="E25" s="20" t="s">
        <v>48</v>
      </c>
      <c r="F25" s="22" t="s">
        <v>44</v>
      </c>
      <c r="G25" s="19">
        <v>35000</v>
      </c>
      <c r="H25" s="19">
        <v>0</v>
      </c>
    </row>
    <row r="26" spans="2:8" x14ac:dyDescent="0.25">
      <c r="B26" s="22">
        <v>52</v>
      </c>
      <c r="C26" s="22">
        <v>35701</v>
      </c>
      <c r="D26" s="34" t="s">
        <v>39</v>
      </c>
      <c r="E26" s="16" t="s">
        <v>47</v>
      </c>
      <c r="F26" s="22" t="s">
        <v>42</v>
      </c>
      <c r="G26" s="19">
        <v>131356.35999999999</v>
      </c>
      <c r="H26" s="19">
        <v>0</v>
      </c>
    </row>
    <row r="27" spans="2:8" ht="36.75" x14ac:dyDescent="0.25">
      <c r="B27" s="22">
        <v>52</v>
      </c>
      <c r="C27" s="22">
        <v>35701</v>
      </c>
      <c r="D27" s="34" t="s">
        <v>39</v>
      </c>
      <c r="E27" s="20" t="s">
        <v>48</v>
      </c>
      <c r="F27" s="22" t="s">
        <v>44</v>
      </c>
      <c r="G27" s="19">
        <v>30000</v>
      </c>
      <c r="H27" s="19">
        <v>0</v>
      </c>
    </row>
    <row r="28" spans="2:8" x14ac:dyDescent="0.25">
      <c r="B28" s="22">
        <v>52</v>
      </c>
      <c r="C28" s="22">
        <v>35801</v>
      </c>
      <c r="D28" s="34" t="s">
        <v>39</v>
      </c>
      <c r="E28" s="16" t="s">
        <v>47</v>
      </c>
      <c r="F28" s="22" t="s">
        <v>42</v>
      </c>
      <c r="G28" s="19">
        <v>145000</v>
      </c>
      <c r="H28" s="19">
        <v>0</v>
      </c>
    </row>
    <row r="29" spans="2:8" ht="36.75" x14ac:dyDescent="0.25">
      <c r="B29" s="22">
        <v>52</v>
      </c>
      <c r="C29" s="22">
        <v>35801</v>
      </c>
      <c r="D29" s="34" t="s">
        <v>39</v>
      </c>
      <c r="E29" s="20" t="s">
        <v>48</v>
      </c>
      <c r="F29" s="22" t="s">
        <v>44</v>
      </c>
      <c r="G29" s="19">
        <v>35000</v>
      </c>
      <c r="H29" s="19">
        <v>0</v>
      </c>
    </row>
    <row r="30" spans="2:8" x14ac:dyDescent="0.25">
      <c r="B30" s="22">
        <v>52</v>
      </c>
      <c r="C30" s="22">
        <v>38301</v>
      </c>
      <c r="D30" s="34" t="s">
        <v>39</v>
      </c>
      <c r="E30" s="16" t="s">
        <v>47</v>
      </c>
      <c r="F30" s="22" t="s">
        <v>42</v>
      </c>
      <c r="G30" s="25">
        <v>201000</v>
      </c>
      <c r="H30" s="19">
        <v>0</v>
      </c>
    </row>
    <row r="31" spans="2:8" x14ac:dyDescent="0.25">
      <c r="B31" s="22">
        <v>53</v>
      </c>
      <c r="C31" s="22">
        <v>34101</v>
      </c>
      <c r="D31" s="33" t="s">
        <v>61</v>
      </c>
      <c r="E31" s="16" t="s">
        <v>47</v>
      </c>
      <c r="F31" s="22" t="s">
        <v>42</v>
      </c>
      <c r="G31" s="25">
        <v>0.56000000000000005</v>
      </c>
      <c r="H31" s="19">
        <v>0</v>
      </c>
    </row>
    <row r="32" spans="2:8" x14ac:dyDescent="0.25">
      <c r="B32" s="22">
        <v>53</v>
      </c>
      <c r="C32" s="22">
        <v>34101</v>
      </c>
      <c r="D32" s="33" t="s">
        <v>61</v>
      </c>
      <c r="E32" s="16" t="s">
        <v>47</v>
      </c>
      <c r="F32" s="22" t="s">
        <v>59</v>
      </c>
      <c r="G32" s="25">
        <v>198.38</v>
      </c>
      <c r="H32" s="19">
        <v>0</v>
      </c>
    </row>
    <row r="33" spans="2:8" x14ac:dyDescent="0.25">
      <c r="B33" s="22">
        <v>53</v>
      </c>
      <c r="C33" s="22">
        <v>34101</v>
      </c>
      <c r="D33" s="33" t="s">
        <v>61</v>
      </c>
      <c r="E33" s="16" t="s">
        <v>47</v>
      </c>
      <c r="F33" s="22" t="s">
        <v>44</v>
      </c>
      <c r="G33" s="25">
        <v>0.01</v>
      </c>
      <c r="H33" s="19">
        <v>0</v>
      </c>
    </row>
    <row r="34" spans="2:8" x14ac:dyDescent="0.25">
      <c r="B34" s="22">
        <v>66</v>
      </c>
      <c r="C34" s="22">
        <v>34101</v>
      </c>
      <c r="D34" s="33" t="s">
        <v>62</v>
      </c>
      <c r="E34" s="16" t="s">
        <v>47</v>
      </c>
      <c r="F34" s="22" t="s">
        <v>42</v>
      </c>
      <c r="G34" s="25">
        <v>0.8</v>
      </c>
      <c r="H34" s="19">
        <v>0</v>
      </c>
    </row>
    <row r="35" spans="2:8" x14ac:dyDescent="0.25">
      <c r="B35" s="22">
        <v>66</v>
      </c>
      <c r="C35" s="22">
        <v>34101</v>
      </c>
      <c r="D35" s="33" t="s">
        <v>62</v>
      </c>
      <c r="E35" s="16" t="s">
        <v>47</v>
      </c>
      <c r="F35" s="22" t="s">
        <v>59</v>
      </c>
      <c r="G35" s="25">
        <v>184.83</v>
      </c>
      <c r="H35" s="19">
        <v>0</v>
      </c>
    </row>
    <row r="36" spans="2:8" x14ac:dyDescent="0.25">
      <c r="B36" s="22">
        <v>66</v>
      </c>
      <c r="C36" s="22">
        <v>34101</v>
      </c>
      <c r="D36" s="33" t="s">
        <v>62</v>
      </c>
      <c r="E36" s="16" t="s">
        <v>47</v>
      </c>
      <c r="F36" s="22" t="s">
        <v>44</v>
      </c>
      <c r="G36" s="25">
        <v>0.01</v>
      </c>
      <c r="H36" s="19">
        <v>0</v>
      </c>
    </row>
    <row r="37" spans="2:8" x14ac:dyDescent="0.25">
      <c r="B37" s="22">
        <v>101</v>
      </c>
      <c r="C37" s="22">
        <v>34101</v>
      </c>
      <c r="D37" s="33" t="s">
        <v>63</v>
      </c>
      <c r="E37" s="16" t="s">
        <v>47</v>
      </c>
      <c r="F37" s="22" t="s">
        <v>42</v>
      </c>
      <c r="G37" s="25">
        <v>1.76</v>
      </c>
      <c r="H37" s="19">
        <v>0</v>
      </c>
    </row>
    <row r="38" spans="2:8" x14ac:dyDescent="0.25">
      <c r="B38" s="22">
        <v>101</v>
      </c>
      <c r="C38" s="22">
        <v>34101</v>
      </c>
      <c r="D38" s="33" t="s">
        <v>63</v>
      </c>
      <c r="E38" s="16" t="s">
        <v>47</v>
      </c>
      <c r="F38" s="22" t="s">
        <v>59</v>
      </c>
      <c r="G38" s="25">
        <v>180.96</v>
      </c>
      <c r="H38" s="19">
        <v>0</v>
      </c>
    </row>
    <row r="39" spans="2:8" x14ac:dyDescent="0.25">
      <c r="B39" s="22">
        <v>101</v>
      </c>
      <c r="C39" s="22">
        <v>34101</v>
      </c>
      <c r="D39" s="33" t="s">
        <v>63</v>
      </c>
      <c r="E39" s="16" t="s">
        <v>47</v>
      </c>
      <c r="F39" s="22" t="s">
        <v>44</v>
      </c>
      <c r="G39" s="25">
        <v>74.97</v>
      </c>
      <c r="H39" s="19">
        <v>0</v>
      </c>
    </row>
    <row r="40" spans="2:8" x14ac:dyDescent="0.25">
      <c r="B40" s="22">
        <v>172</v>
      </c>
      <c r="C40" s="22">
        <v>34101</v>
      </c>
      <c r="D40" s="33" t="s">
        <v>64</v>
      </c>
      <c r="E40" s="16" t="s">
        <v>47</v>
      </c>
      <c r="F40" s="22" t="s">
        <v>42</v>
      </c>
      <c r="G40" s="25">
        <v>0.16</v>
      </c>
      <c r="H40" s="19">
        <v>0</v>
      </c>
    </row>
    <row r="41" spans="2:8" x14ac:dyDescent="0.25">
      <c r="B41" s="22">
        <v>172</v>
      </c>
      <c r="C41" s="22">
        <v>34101</v>
      </c>
      <c r="D41" s="33" t="s">
        <v>64</v>
      </c>
      <c r="E41" s="16" t="s">
        <v>47</v>
      </c>
      <c r="F41" s="22" t="s">
        <v>59</v>
      </c>
      <c r="G41" s="25">
        <v>169.11</v>
      </c>
      <c r="H41" s="19">
        <v>0</v>
      </c>
    </row>
    <row r="42" spans="2:8" x14ac:dyDescent="0.25">
      <c r="B42" s="22">
        <v>172</v>
      </c>
      <c r="C42" s="22">
        <v>34101</v>
      </c>
      <c r="D42" s="33" t="s">
        <v>64</v>
      </c>
      <c r="E42" s="16" t="s">
        <v>47</v>
      </c>
      <c r="F42" s="22" t="s">
        <v>44</v>
      </c>
      <c r="G42" s="25">
        <v>59.93</v>
      </c>
      <c r="H42" s="19">
        <v>0</v>
      </c>
    </row>
    <row r="43" spans="2:8" x14ac:dyDescent="0.25">
      <c r="B43" s="22">
        <v>225</v>
      </c>
      <c r="C43" s="22">
        <v>34101</v>
      </c>
      <c r="D43" s="33" t="s">
        <v>65</v>
      </c>
      <c r="E43" s="16" t="s">
        <v>47</v>
      </c>
      <c r="F43" s="22" t="s">
        <v>59</v>
      </c>
      <c r="G43" s="25">
        <v>173.28</v>
      </c>
      <c r="H43" s="19">
        <v>0</v>
      </c>
    </row>
    <row r="44" spans="2:8" x14ac:dyDescent="0.25">
      <c r="B44" s="22">
        <v>227</v>
      </c>
      <c r="C44" s="22">
        <v>34101</v>
      </c>
      <c r="D44" s="33" t="s">
        <v>66</v>
      </c>
      <c r="E44" s="16" t="s">
        <v>47</v>
      </c>
      <c r="F44" s="22" t="s">
        <v>59</v>
      </c>
      <c r="G44" s="25">
        <v>162.47999999999999</v>
      </c>
      <c r="H44" s="19">
        <v>0</v>
      </c>
    </row>
    <row r="45" spans="2:8" x14ac:dyDescent="0.25">
      <c r="B45" s="22">
        <v>234</v>
      </c>
      <c r="C45" s="22">
        <v>34101</v>
      </c>
      <c r="D45" s="33" t="s">
        <v>67</v>
      </c>
      <c r="E45" s="16" t="s">
        <v>47</v>
      </c>
      <c r="F45" s="22" t="s">
        <v>42</v>
      </c>
      <c r="G45" s="25">
        <v>0.47</v>
      </c>
      <c r="H45" s="19">
        <v>0</v>
      </c>
    </row>
    <row r="46" spans="2:8" x14ac:dyDescent="0.25">
      <c r="B46" s="22">
        <v>234</v>
      </c>
      <c r="C46" s="22">
        <v>34101</v>
      </c>
      <c r="D46" s="33" t="s">
        <v>67</v>
      </c>
      <c r="E46" s="16" t="s">
        <v>47</v>
      </c>
      <c r="F46" s="22" t="s">
        <v>59</v>
      </c>
      <c r="G46" s="25">
        <v>114.25</v>
      </c>
      <c r="H46" s="19">
        <v>0</v>
      </c>
    </row>
    <row r="47" spans="2:8" x14ac:dyDescent="0.25">
      <c r="B47" s="22">
        <v>234</v>
      </c>
      <c r="C47" s="22">
        <v>34101</v>
      </c>
      <c r="D47" s="33" t="s">
        <v>67</v>
      </c>
      <c r="E47" s="16" t="s">
        <v>47</v>
      </c>
      <c r="F47" s="22" t="s">
        <v>44</v>
      </c>
      <c r="G47" s="25">
        <v>1.34</v>
      </c>
      <c r="H47" s="19">
        <v>0</v>
      </c>
    </row>
    <row r="48" spans="2:8" x14ac:dyDescent="0.25">
      <c r="B48" s="22">
        <v>237</v>
      </c>
      <c r="C48" s="22">
        <v>34101</v>
      </c>
      <c r="D48" s="33" t="s">
        <v>68</v>
      </c>
      <c r="E48" s="16" t="s">
        <v>47</v>
      </c>
      <c r="F48" s="22" t="s">
        <v>42</v>
      </c>
      <c r="G48" s="25">
        <v>1.72</v>
      </c>
      <c r="H48" s="19">
        <v>0</v>
      </c>
    </row>
    <row r="49" spans="2:9" x14ac:dyDescent="0.25">
      <c r="B49" s="22">
        <v>237</v>
      </c>
      <c r="C49" s="22">
        <v>34101</v>
      </c>
      <c r="D49" s="33" t="s">
        <v>63</v>
      </c>
      <c r="E49" s="16" t="s">
        <v>47</v>
      </c>
      <c r="F49" s="22" t="s">
        <v>59</v>
      </c>
      <c r="G49" s="25">
        <v>13.76</v>
      </c>
      <c r="H49" s="19">
        <v>0</v>
      </c>
    </row>
    <row r="50" spans="2:9" x14ac:dyDescent="0.25">
      <c r="B50" s="22">
        <v>237</v>
      </c>
      <c r="C50" s="22">
        <v>34101</v>
      </c>
      <c r="D50" s="33" t="s">
        <v>63</v>
      </c>
      <c r="E50" s="16" t="s">
        <v>47</v>
      </c>
      <c r="F50" s="22" t="s">
        <v>44</v>
      </c>
      <c r="G50" s="25">
        <v>0.01</v>
      </c>
      <c r="H50" s="19">
        <v>0</v>
      </c>
    </row>
    <row r="51" spans="2:9" ht="36" x14ac:dyDescent="0.25">
      <c r="B51" s="22">
        <v>240</v>
      </c>
      <c r="C51" s="22">
        <v>11301</v>
      </c>
      <c r="D51" s="32" t="s">
        <v>52</v>
      </c>
      <c r="E51" s="22" t="s">
        <v>43</v>
      </c>
      <c r="F51" s="22" t="s">
        <v>42</v>
      </c>
      <c r="G51" s="23">
        <v>810500</v>
      </c>
      <c r="H51" s="23">
        <v>0</v>
      </c>
    </row>
    <row r="52" spans="2:9" ht="84" x14ac:dyDescent="0.25">
      <c r="B52" s="22">
        <v>241</v>
      </c>
      <c r="C52" s="22">
        <v>31101</v>
      </c>
      <c r="D52" s="32" t="s">
        <v>53</v>
      </c>
      <c r="E52" s="22" t="s">
        <v>43</v>
      </c>
      <c r="F52" s="22" t="s">
        <v>42</v>
      </c>
      <c r="G52" s="23">
        <v>77557</v>
      </c>
      <c r="H52" s="23">
        <v>0</v>
      </c>
    </row>
    <row r="53" spans="2:9" ht="36" x14ac:dyDescent="0.25">
      <c r="B53" s="22">
        <v>242</v>
      </c>
      <c r="C53" s="22">
        <v>11301</v>
      </c>
      <c r="D53" s="32" t="s">
        <v>50</v>
      </c>
      <c r="E53" s="22" t="s">
        <v>43</v>
      </c>
      <c r="F53" s="22" t="s">
        <v>42</v>
      </c>
      <c r="G53" s="23">
        <v>810500</v>
      </c>
      <c r="H53" s="23">
        <v>0</v>
      </c>
      <c r="I53" s="21"/>
    </row>
    <row r="54" spans="2:9" ht="60" x14ac:dyDescent="0.25">
      <c r="B54" s="22">
        <v>242</v>
      </c>
      <c r="C54" s="22">
        <v>14201</v>
      </c>
      <c r="D54" s="32" t="s">
        <v>51</v>
      </c>
      <c r="E54" s="22" t="s">
        <v>43</v>
      </c>
      <c r="F54" s="22" t="s">
        <v>42</v>
      </c>
      <c r="G54" s="23">
        <v>2857293.25</v>
      </c>
      <c r="H54" s="23">
        <v>0</v>
      </c>
      <c r="I54" s="21"/>
    </row>
    <row r="55" spans="2:9" x14ac:dyDescent="0.25">
      <c r="B55" s="22">
        <v>246</v>
      </c>
      <c r="C55" s="22">
        <v>34101</v>
      </c>
      <c r="D55" s="33" t="s">
        <v>69</v>
      </c>
      <c r="E55" s="16" t="s">
        <v>47</v>
      </c>
      <c r="F55" s="22" t="s">
        <v>42</v>
      </c>
      <c r="G55" s="25">
        <v>0.75</v>
      </c>
      <c r="H55" s="23">
        <v>0</v>
      </c>
      <c r="I55" s="21"/>
    </row>
    <row r="56" spans="2:9" x14ac:dyDescent="0.25">
      <c r="B56" s="22">
        <v>246</v>
      </c>
      <c r="C56" s="22">
        <v>34101</v>
      </c>
      <c r="D56" s="33" t="s">
        <v>69</v>
      </c>
      <c r="E56" s="16" t="s">
        <v>47</v>
      </c>
      <c r="F56" s="22" t="s">
        <v>59</v>
      </c>
      <c r="G56" s="25">
        <v>12.23</v>
      </c>
      <c r="H56" s="23">
        <v>0</v>
      </c>
      <c r="I56" s="21"/>
    </row>
    <row r="57" spans="2:9" x14ac:dyDescent="0.25">
      <c r="B57" s="22">
        <v>246</v>
      </c>
      <c r="C57" s="22">
        <v>34101</v>
      </c>
      <c r="D57" s="33" t="s">
        <v>69</v>
      </c>
      <c r="E57" s="16" t="s">
        <v>47</v>
      </c>
      <c r="F57" s="22" t="s">
        <v>44</v>
      </c>
      <c r="G57" s="25">
        <v>0.6</v>
      </c>
      <c r="H57" s="23">
        <v>0</v>
      </c>
      <c r="I57" s="21"/>
    </row>
    <row r="58" spans="2:9" ht="36" x14ac:dyDescent="0.25">
      <c r="B58" s="22">
        <v>254</v>
      </c>
      <c r="C58" s="22">
        <v>11301</v>
      </c>
      <c r="D58" s="32" t="s">
        <v>54</v>
      </c>
      <c r="E58" s="16" t="s">
        <v>55</v>
      </c>
      <c r="F58" s="22" t="s">
        <v>42</v>
      </c>
      <c r="G58" s="23">
        <v>51795.96</v>
      </c>
      <c r="H58" s="23">
        <v>0</v>
      </c>
      <c r="I58" s="21"/>
    </row>
    <row r="59" spans="2:9" ht="36" x14ac:dyDescent="0.25">
      <c r="B59" s="22">
        <v>254</v>
      </c>
      <c r="C59" s="22">
        <v>11301</v>
      </c>
      <c r="D59" s="32" t="s">
        <v>54</v>
      </c>
      <c r="E59" s="16" t="s">
        <v>45</v>
      </c>
      <c r="F59" s="22" t="s">
        <v>42</v>
      </c>
      <c r="G59" s="23">
        <v>88121.69</v>
      </c>
      <c r="H59" s="23">
        <v>0</v>
      </c>
      <c r="I59" s="21"/>
    </row>
    <row r="60" spans="2:9" ht="36" x14ac:dyDescent="0.25">
      <c r="B60" s="22">
        <v>254</v>
      </c>
      <c r="C60" s="22">
        <v>11301</v>
      </c>
      <c r="D60" s="32" t="s">
        <v>54</v>
      </c>
      <c r="E60" s="20" t="s">
        <v>41</v>
      </c>
      <c r="F60" s="22" t="s">
        <v>42</v>
      </c>
      <c r="G60" s="23">
        <v>607157.43999999994</v>
      </c>
      <c r="H60" s="23">
        <v>0</v>
      </c>
      <c r="I60" s="21"/>
    </row>
    <row r="61" spans="2:9" ht="36" x14ac:dyDescent="0.25">
      <c r="B61" s="22">
        <v>254</v>
      </c>
      <c r="C61" s="22">
        <v>11301</v>
      </c>
      <c r="D61" s="32" t="s">
        <v>54</v>
      </c>
      <c r="E61" s="26" t="s">
        <v>56</v>
      </c>
      <c r="F61" s="22" t="s">
        <v>42</v>
      </c>
      <c r="G61" s="23">
        <v>49932.67</v>
      </c>
      <c r="H61" s="23">
        <v>0</v>
      </c>
      <c r="I61" s="21"/>
    </row>
    <row r="62" spans="2:9" ht="36" x14ac:dyDescent="0.25">
      <c r="B62" s="22">
        <v>254</v>
      </c>
      <c r="C62" s="22">
        <v>11301</v>
      </c>
      <c r="D62" s="32" t="s">
        <v>54</v>
      </c>
      <c r="E62" s="22" t="s">
        <v>43</v>
      </c>
      <c r="F62" s="22" t="s">
        <v>42</v>
      </c>
      <c r="G62" s="23">
        <v>128489.04</v>
      </c>
      <c r="H62" s="23">
        <v>0</v>
      </c>
      <c r="I62" s="21"/>
    </row>
    <row r="63" spans="2:9" ht="36" x14ac:dyDescent="0.25">
      <c r="B63" s="22">
        <v>254</v>
      </c>
      <c r="C63" s="22">
        <v>11301</v>
      </c>
      <c r="D63" s="32" t="s">
        <v>54</v>
      </c>
      <c r="E63" s="26" t="s">
        <v>57</v>
      </c>
      <c r="F63" s="22" t="s">
        <v>42</v>
      </c>
      <c r="G63" s="23">
        <v>44680</v>
      </c>
      <c r="H63" s="23">
        <v>0</v>
      </c>
      <c r="I63" s="21"/>
    </row>
    <row r="64" spans="2:9" ht="36" x14ac:dyDescent="0.25">
      <c r="B64" s="22">
        <v>254</v>
      </c>
      <c r="C64" s="22">
        <v>11308</v>
      </c>
      <c r="D64" s="32" t="s">
        <v>54</v>
      </c>
      <c r="E64" s="16" t="s">
        <v>55</v>
      </c>
      <c r="F64" s="22" t="s">
        <v>42</v>
      </c>
      <c r="G64" s="23">
        <v>2043.48</v>
      </c>
      <c r="H64" s="23">
        <v>0</v>
      </c>
      <c r="I64" s="21"/>
    </row>
    <row r="65" spans="2:9" ht="36" x14ac:dyDescent="0.25">
      <c r="B65" s="22">
        <v>254</v>
      </c>
      <c r="C65" s="22">
        <v>11308</v>
      </c>
      <c r="D65" s="32" t="s">
        <v>54</v>
      </c>
      <c r="E65" s="16" t="s">
        <v>45</v>
      </c>
      <c r="F65" s="22" t="s">
        <v>42</v>
      </c>
      <c r="G65" s="23">
        <v>2724.64</v>
      </c>
      <c r="H65" s="23">
        <v>0</v>
      </c>
      <c r="I65" s="21"/>
    </row>
    <row r="66" spans="2:9" ht="36" x14ac:dyDescent="0.25">
      <c r="B66" s="22">
        <v>254</v>
      </c>
      <c r="C66" s="22">
        <v>11308</v>
      </c>
      <c r="D66" s="32" t="s">
        <v>54</v>
      </c>
      <c r="E66" s="20" t="s">
        <v>41</v>
      </c>
      <c r="F66" s="22" t="s">
        <v>42</v>
      </c>
      <c r="G66" s="23">
        <v>22038.85</v>
      </c>
      <c r="H66" s="23">
        <v>0</v>
      </c>
      <c r="I66" s="21"/>
    </row>
    <row r="67" spans="2:9" ht="36" x14ac:dyDescent="0.25">
      <c r="B67" s="22">
        <v>254</v>
      </c>
      <c r="C67" s="22">
        <v>11308</v>
      </c>
      <c r="D67" s="32" t="s">
        <v>54</v>
      </c>
      <c r="E67" s="26" t="s">
        <v>56</v>
      </c>
      <c r="F67" s="22" t="s">
        <v>42</v>
      </c>
      <c r="G67" s="23">
        <v>1361.71</v>
      </c>
      <c r="H67" s="23">
        <v>0</v>
      </c>
      <c r="I67" s="21"/>
    </row>
    <row r="68" spans="2:9" ht="36" x14ac:dyDescent="0.25">
      <c r="B68" s="22">
        <v>254</v>
      </c>
      <c r="C68" s="22">
        <v>11308</v>
      </c>
      <c r="D68" s="32" t="s">
        <v>54</v>
      </c>
      <c r="E68" s="22" t="s">
        <v>43</v>
      </c>
      <c r="F68" s="22" t="s">
        <v>42</v>
      </c>
      <c r="G68" s="23">
        <v>5449.28</v>
      </c>
      <c r="H68" s="23">
        <v>0</v>
      </c>
      <c r="I68" s="21"/>
    </row>
    <row r="69" spans="2:9" ht="36" x14ac:dyDescent="0.25">
      <c r="B69" s="22">
        <v>254</v>
      </c>
      <c r="C69" s="22">
        <v>13201</v>
      </c>
      <c r="D69" s="32" t="s">
        <v>54</v>
      </c>
      <c r="E69" s="16" t="s">
        <v>55</v>
      </c>
      <c r="F69" s="22" t="s">
        <v>42</v>
      </c>
      <c r="G69" s="23">
        <v>19359.439999999999</v>
      </c>
      <c r="H69" s="23">
        <v>0</v>
      </c>
      <c r="I69" s="21"/>
    </row>
    <row r="70" spans="2:9" ht="36" x14ac:dyDescent="0.25">
      <c r="B70" s="22">
        <v>254</v>
      </c>
      <c r="C70" s="22">
        <v>13201</v>
      </c>
      <c r="D70" s="32" t="s">
        <v>54</v>
      </c>
      <c r="E70" s="16" t="s">
        <v>45</v>
      </c>
      <c r="F70" s="22" t="s">
        <v>42</v>
      </c>
      <c r="G70" s="23">
        <v>22520.400000000001</v>
      </c>
      <c r="H70" s="23">
        <v>0</v>
      </c>
      <c r="I70" s="21"/>
    </row>
    <row r="71" spans="2:9" ht="36" x14ac:dyDescent="0.25">
      <c r="B71" s="22">
        <v>254</v>
      </c>
      <c r="C71" s="22">
        <v>13201</v>
      </c>
      <c r="D71" s="32" t="s">
        <v>54</v>
      </c>
      <c r="E71" s="20" t="s">
        <v>41</v>
      </c>
      <c r="F71" s="22" t="s">
        <v>42</v>
      </c>
      <c r="G71" s="23">
        <v>251851.25</v>
      </c>
      <c r="H71" s="23">
        <v>0</v>
      </c>
      <c r="I71" s="21"/>
    </row>
    <row r="72" spans="2:9" ht="36" x14ac:dyDescent="0.25">
      <c r="B72" s="22">
        <v>254</v>
      </c>
      <c r="C72" s="22">
        <v>13201</v>
      </c>
      <c r="D72" s="32" t="s">
        <v>54</v>
      </c>
      <c r="E72" s="26" t="s">
        <v>56</v>
      </c>
      <c r="F72" s="22" t="s">
        <v>42</v>
      </c>
      <c r="G72" s="23">
        <v>16480.939999999999</v>
      </c>
      <c r="H72" s="23">
        <v>0</v>
      </c>
      <c r="I72" s="21"/>
    </row>
    <row r="73" spans="2:9" ht="36" x14ac:dyDescent="0.25">
      <c r="B73" s="22">
        <v>254</v>
      </c>
      <c r="C73" s="22">
        <v>13201</v>
      </c>
      <c r="D73" s="32" t="s">
        <v>54</v>
      </c>
      <c r="E73" s="22" t="s">
        <v>43</v>
      </c>
      <c r="F73" s="22" t="s">
        <v>42</v>
      </c>
      <c r="G73" s="23">
        <v>49435.46</v>
      </c>
      <c r="H73" s="23">
        <v>0</v>
      </c>
      <c r="I73" s="21"/>
    </row>
    <row r="74" spans="2:9" ht="36" x14ac:dyDescent="0.25">
      <c r="B74" s="22">
        <v>254</v>
      </c>
      <c r="C74" s="22">
        <v>13201</v>
      </c>
      <c r="D74" s="32" t="s">
        <v>54</v>
      </c>
      <c r="E74" s="26" t="s">
        <v>57</v>
      </c>
      <c r="F74" s="22" t="s">
        <v>42</v>
      </c>
      <c r="G74" s="23">
        <v>14092.95</v>
      </c>
      <c r="H74" s="23">
        <v>0</v>
      </c>
      <c r="I74" s="21"/>
    </row>
    <row r="75" spans="2:9" ht="36" x14ac:dyDescent="0.25">
      <c r="B75" s="22">
        <v>254</v>
      </c>
      <c r="C75" s="22">
        <v>13202</v>
      </c>
      <c r="D75" s="32" t="s">
        <v>54</v>
      </c>
      <c r="E75" s="20" t="s">
        <v>55</v>
      </c>
      <c r="F75" s="22" t="s">
        <v>42</v>
      </c>
      <c r="G75" s="23">
        <v>105239.94</v>
      </c>
      <c r="H75" s="23">
        <v>0</v>
      </c>
      <c r="I75" s="21"/>
    </row>
    <row r="76" spans="2:9" ht="36" x14ac:dyDescent="0.25">
      <c r="B76" s="22">
        <v>254</v>
      </c>
      <c r="C76" s="22">
        <v>13202</v>
      </c>
      <c r="D76" s="32" t="s">
        <v>54</v>
      </c>
      <c r="E76" s="20" t="s">
        <v>45</v>
      </c>
      <c r="F76" s="22" t="s">
        <v>42</v>
      </c>
      <c r="G76" s="23">
        <v>73552.11</v>
      </c>
      <c r="H76" s="23">
        <v>0</v>
      </c>
      <c r="I76" s="21"/>
    </row>
    <row r="77" spans="2:9" ht="36" x14ac:dyDescent="0.25">
      <c r="B77" s="22">
        <v>254</v>
      </c>
      <c r="C77" s="22">
        <v>13202</v>
      </c>
      <c r="D77" s="32" t="s">
        <v>54</v>
      </c>
      <c r="E77" s="20" t="s">
        <v>41</v>
      </c>
      <c r="F77" s="22" t="s">
        <v>42</v>
      </c>
      <c r="G77" s="23">
        <v>846313.73</v>
      </c>
      <c r="H77" s="23">
        <v>0</v>
      </c>
      <c r="I77" s="21"/>
    </row>
    <row r="78" spans="2:9" ht="36" x14ac:dyDescent="0.25">
      <c r="B78" s="22">
        <v>254</v>
      </c>
      <c r="C78" s="22">
        <v>13202</v>
      </c>
      <c r="D78" s="32" t="s">
        <v>54</v>
      </c>
      <c r="E78" s="26" t="s">
        <v>56</v>
      </c>
      <c r="F78" s="22" t="s">
        <v>42</v>
      </c>
      <c r="G78" s="23">
        <v>48374.94</v>
      </c>
      <c r="H78" s="23">
        <v>0</v>
      </c>
      <c r="I78" s="21"/>
    </row>
    <row r="79" spans="2:9" ht="36" x14ac:dyDescent="0.25">
      <c r="B79" s="22">
        <v>254</v>
      </c>
      <c r="C79" s="22">
        <v>13202</v>
      </c>
      <c r="D79" s="32" t="s">
        <v>54</v>
      </c>
      <c r="E79" s="22" t="s">
        <v>43</v>
      </c>
      <c r="F79" s="22" t="s">
        <v>42</v>
      </c>
      <c r="G79" s="23">
        <v>243027.64</v>
      </c>
      <c r="H79" s="23">
        <v>0</v>
      </c>
      <c r="I79" s="21"/>
    </row>
    <row r="80" spans="2:9" ht="36" x14ac:dyDescent="0.25">
      <c r="B80" s="22">
        <v>254</v>
      </c>
      <c r="C80" s="22">
        <v>13202</v>
      </c>
      <c r="D80" s="32" t="s">
        <v>54</v>
      </c>
      <c r="E80" s="26" t="s">
        <v>57</v>
      </c>
      <c r="F80" s="22" t="s">
        <v>42</v>
      </c>
      <c r="G80" s="23">
        <v>112743.6</v>
      </c>
      <c r="H80" s="23">
        <v>0</v>
      </c>
      <c r="I80" s="21"/>
    </row>
    <row r="81" spans="2:13" ht="36" x14ac:dyDescent="0.25">
      <c r="B81" s="22">
        <v>254</v>
      </c>
      <c r="C81" s="22">
        <v>13409</v>
      </c>
      <c r="D81" s="32" t="s">
        <v>54</v>
      </c>
      <c r="E81" s="20" t="s">
        <v>41</v>
      </c>
      <c r="F81" s="22" t="s">
        <v>42</v>
      </c>
      <c r="G81" s="23">
        <v>11805.44</v>
      </c>
      <c r="H81" s="23">
        <v>0</v>
      </c>
      <c r="I81" s="21"/>
    </row>
    <row r="82" spans="2:13" ht="36" x14ac:dyDescent="0.25">
      <c r="B82" s="22">
        <v>254</v>
      </c>
      <c r="C82" s="22">
        <v>13409</v>
      </c>
      <c r="D82" s="32" t="s">
        <v>54</v>
      </c>
      <c r="E82" s="26" t="s">
        <v>56</v>
      </c>
      <c r="F82" s="22" t="s">
        <v>42</v>
      </c>
      <c r="G82" s="23">
        <v>407.4</v>
      </c>
      <c r="H82" s="23">
        <v>0</v>
      </c>
      <c r="I82" s="21"/>
    </row>
    <row r="83" spans="2:13" ht="36" x14ac:dyDescent="0.25">
      <c r="B83" s="22">
        <v>254</v>
      </c>
      <c r="C83" s="22">
        <v>17104</v>
      </c>
      <c r="D83" s="32" t="s">
        <v>54</v>
      </c>
      <c r="E83" s="16" t="s">
        <v>55</v>
      </c>
      <c r="F83" s="22" t="s">
        <v>42</v>
      </c>
      <c r="G83" s="23">
        <v>200</v>
      </c>
      <c r="H83" s="23">
        <v>0</v>
      </c>
      <c r="I83" s="21"/>
    </row>
    <row r="84" spans="2:13" ht="36" x14ac:dyDescent="0.25">
      <c r="B84" s="22">
        <v>254</v>
      </c>
      <c r="C84" s="22">
        <v>17104</v>
      </c>
      <c r="D84" s="32" t="s">
        <v>54</v>
      </c>
      <c r="E84" s="20" t="s">
        <v>41</v>
      </c>
      <c r="F84" s="22" t="s">
        <v>42</v>
      </c>
      <c r="G84" s="23">
        <v>1400</v>
      </c>
      <c r="H84" s="23">
        <v>0</v>
      </c>
      <c r="I84" s="21"/>
    </row>
    <row r="85" spans="2:13" ht="36" x14ac:dyDescent="0.25">
      <c r="B85" s="22">
        <v>254</v>
      </c>
      <c r="C85" s="22">
        <v>17104</v>
      </c>
      <c r="D85" s="32" t="s">
        <v>54</v>
      </c>
      <c r="E85" s="22" t="s">
        <v>43</v>
      </c>
      <c r="F85" s="22" t="s">
        <v>42</v>
      </c>
      <c r="G85" s="23">
        <v>400</v>
      </c>
      <c r="H85" s="23">
        <v>0</v>
      </c>
      <c r="I85" s="21"/>
      <c r="J85" s="24"/>
      <c r="K85" s="24"/>
      <c r="L85" s="24"/>
      <c r="M85" s="24"/>
    </row>
    <row r="86" spans="2:13" ht="84" x14ac:dyDescent="0.25">
      <c r="B86" s="22">
        <v>257</v>
      </c>
      <c r="C86" s="22">
        <v>31101</v>
      </c>
      <c r="D86" s="35" t="s">
        <v>49</v>
      </c>
      <c r="E86" s="22" t="s">
        <v>43</v>
      </c>
      <c r="F86" s="22" t="s">
        <v>44</v>
      </c>
      <c r="G86" s="23">
        <v>50712</v>
      </c>
      <c r="H86" s="23">
        <v>0</v>
      </c>
    </row>
    <row r="87" spans="2:13" ht="84" x14ac:dyDescent="0.25">
      <c r="B87" s="22">
        <v>257</v>
      </c>
      <c r="C87" s="22">
        <v>31701</v>
      </c>
      <c r="D87" s="35" t="s">
        <v>49</v>
      </c>
      <c r="E87" s="22" t="s">
        <v>43</v>
      </c>
      <c r="F87" s="22" t="s">
        <v>44</v>
      </c>
      <c r="G87" s="23">
        <v>120000</v>
      </c>
      <c r="H87" s="23">
        <v>0</v>
      </c>
    </row>
    <row r="88" spans="2:13" ht="84" x14ac:dyDescent="0.25">
      <c r="B88" s="22">
        <v>257</v>
      </c>
      <c r="C88" s="22">
        <v>33801</v>
      </c>
      <c r="D88" s="35" t="s">
        <v>49</v>
      </c>
      <c r="E88" s="22" t="s">
        <v>43</v>
      </c>
      <c r="F88" s="22" t="s">
        <v>44</v>
      </c>
      <c r="G88" s="23">
        <v>200000</v>
      </c>
      <c r="H88" s="23">
        <v>0</v>
      </c>
    </row>
    <row r="89" spans="2:13" ht="84" x14ac:dyDescent="0.25">
      <c r="B89" s="22">
        <v>257</v>
      </c>
      <c r="C89" s="22">
        <v>35801</v>
      </c>
      <c r="D89" s="35" t="s">
        <v>49</v>
      </c>
      <c r="E89" s="22" t="s">
        <v>43</v>
      </c>
      <c r="F89" s="22" t="s">
        <v>44</v>
      </c>
      <c r="G89" s="23">
        <v>140000</v>
      </c>
      <c r="H89" s="23">
        <v>0</v>
      </c>
    </row>
    <row r="90" spans="2:13" ht="84" x14ac:dyDescent="0.25">
      <c r="B90" s="22">
        <v>257</v>
      </c>
      <c r="C90" s="22">
        <v>35901</v>
      </c>
      <c r="D90" s="35" t="s">
        <v>49</v>
      </c>
      <c r="E90" s="22" t="s">
        <v>43</v>
      </c>
      <c r="F90" s="22" t="s">
        <v>44</v>
      </c>
      <c r="G90" s="23">
        <v>106000</v>
      </c>
      <c r="H90" s="23">
        <v>0</v>
      </c>
    </row>
    <row r="91" spans="2:13" ht="84" x14ac:dyDescent="0.25">
      <c r="B91" s="22">
        <v>258</v>
      </c>
      <c r="C91" s="22">
        <v>11301</v>
      </c>
      <c r="D91" s="35" t="s">
        <v>49</v>
      </c>
      <c r="E91" s="26" t="s">
        <v>41</v>
      </c>
      <c r="F91" s="22" t="s">
        <v>42</v>
      </c>
      <c r="G91" s="23">
        <v>416126</v>
      </c>
      <c r="H91" s="23">
        <v>0</v>
      </c>
    </row>
    <row r="92" spans="2:13" ht="60" x14ac:dyDescent="0.25">
      <c r="B92" s="22">
        <v>259</v>
      </c>
      <c r="C92" s="22">
        <v>11301</v>
      </c>
      <c r="D92" s="39" t="s">
        <v>76</v>
      </c>
      <c r="E92" s="22" t="s">
        <v>55</v>
      </c>
      <c r="F92" s="22" t="s">
        <v>42</v>
      </c>
      <c r="G92" s="23">
        <v>7571.27</v>
      </c>
      <c r="H92" s="23">
        <v>0</v>
      </c>
    </row>
    <row r="93" spans="2:13" ht="60" x14ac:dyDescent="0.25">
      <c r="B93" s="22">
        <v>259</v>
      </c>
      <c r="C93" s="22">
        <v>11301</v>
      </c>
      <c r="D93" s="39" t="s">
        <v>76</v>
      </c>
      <c r="E93" s="22" t="s">
        <v>45</v>
      </c>
      <c r="F93" s="22" t="s">
        <v>42</v>
      </c>
      <c r="G93" s="23">
        <v>65873.600000000006</v>
      </c>
      <c r="H93" s="23">
        <v>0</v>
      </c>
    </row>
    <row r="94" spans="2:13" ht="60" x14ac:dyDescent="0.25">
      <c r="B94" s="22">
        <v>259</v>
      </c>
      <c r="C94" s="22">
        <v>13101</v>
      </c>
      <c r="D94" s="39" t="s">
        <v>76</v>
      </c>
      <c r="E94" s="22" t="s">
        <v>45</v>
      </c>
      <c r="F94" s="22" t="s">
        <v>42</v>
      </c>
      <c r="G94" s="23">
        <v>55704.03</v>
      </c>
      <c r="H94" s="23">
        <v>0</v>
      </c>
    </row>
    <row r="95" spans="2:13" ht="60" x14ac:dyDescent="0.25">
      <c r="B95" s="22">
        <v>259</v>
      </c>
      <c r="C95" s="22">
        <v>15201</v>
      </c>
      <c r="D95" s="39" t="s">
        <v>76</v>
      </c>
      <c r="E95" s="22" t="s">
        <v>45</v>
      </c>
      <c r="F95" s="22" t="s">
        <v>42</v>
      </c>
      <c r="G95" s="23">
        <v>63335.7</v>
      </c>
      <c r="H95" s="23">
        <v>0</v>
      </c>
    </row>
    <row r="96" spans="2:13" ht="60" x14ac:dyDescent="0.25">
      <c r="B96" s="22">
        <v>259</v>
      </c>
      <c r="C96" s="22">
        <v>15201</v>
      </c>
      <c r="D96" s="39" t="s">
        <v>76</v>
      </c>
      <c r="E96" s="26" t="s">
        <v>41</v>
      </c>
      <c r="F96" s="22" t="s">
        <v>42</v>
      </c>
      <c r="G96" s="23">
        <v>57515.4</v>
      </c>
      <c r="H96" s="23">
        <v>0</v>
      </c>
    </row>
    <row r="97" spans="2:8" x14ac:dyDescent="0.25">
      <c r="B97" s="22">
        <v>265</v>
      </c>
      <c r="C97" s="22">
        <v>34101</v>
      </c>
      <c r="D97" s="34" t="s">
        <v>70</v>
      </c>
      <c r="E97" s="16" t="s">
        <v>47</v>
      </c>
      <c r="F97" s="22" t="s">
        <v>42</v>
      </c>
      <c r="G97" s="25">
        <v>2.4300000000000002</v>
      </c>
      <c r="H97" s="19">
        <v>0</v>
      </c>
    </row>
    <row r="98" spans="2:8" x14ac:dyDescent="0.25">
      <c r="B98" s="22">
        <v>265</v>
      </c>
      <c r="C98" s="22">
        <v>34101</v>
      </c>
      <c r="D98" s="34" t="s">
        <v>70</v>
      </c>
      <c r="E98" s="16" t="s">
        <v>47</v>
      </c>
      <c r="F98" s="22" t="s">
        <v>59</v>
      </c>
      <c r="G98" s="25">
        <v>12.23</v>
      </c>
      <c r="H98" s="19">
        <v>0</v>
      </c>
    </row>
    <row r="99" spans="2:8" x14ac:dyDescent="0.25">
      <c r="B99" s="22">
        <v>265</v>
      </c>
      <c r="C99" s="22">
        <v>34101</v>
      </c>
      <c r="D99" s="34" t="s">
        <v>70</v>
      </c>
      <c r="E99" s="16" t="s">
        <v>47</v>
      </c>
      <c r="F99" s="22" t="s">
        <v>44</v>
      </c>
      <c r="G99" s="25">
        <v>31.07</v>
      </c>
      <c r="H99" s="19">
        <v>0</v>
      </c>
    </row>
    <row r="100" spans="2:8" x14ac:dyDescent="0.25">
      <c r="B100" s="36"/>
      <c r="C100" s="37"/>
      <c r="D100" s="36"/>
      <c r="E100" s="12"/>
      <c r="F100" s="12"/>
      <c r="G100" s="31">
        <f>SUM(G5:G99)</f>
        <v>10094455.380000001</v>
      </c>
      <c r="H100" s="31">
        <f>SUM(H5:H99)</f>
        <v>0</v>
      </c>
    </row>
    <row r="101" spans="2:8" x14ac:dyDescent="0.25">
      <c r="B101" s="12"/>
      <c r="C101" s="13"/>
      <c r="D101" s="12"/>
      <c r="E101" s="12"/>
      <c r="F101" s="12"/>
      <c r="G101" s="15"/>
      <c r="H101" s="15"/>
    </row>
    <row r="102" spans="2:8" x14ac:dyDescent="0.25">
      <c r="B102" s="12"/>
      <c r="C102" s="13"/>
      <c r="D102" s="12"/>
      <c r="E102" s="12"/>
      <c r="F102" s="12"/>
      <c r="G102" s="15"/>
      <c r="H102" s="15"/>
    </row>
    <row r="103" spans="2:8" x14ac:dyDescent="0.25">
      <c r="B103" s="12"/>
      <c r="C103" s="13"/>
      <c r="D103" s="12"/>
      <c r="E103" s="12"/>
      <c r="F103" s="12"/>
      <c r="G103" s="15"/>
      <c r="H103" s="15"/>
    </row>
    <row r="104" spans="2:8" x14ac:dyDescent="0.25">
      <c r="B104" s="12"/>
      <c r="C104" s="13"/>
      <c r="D104" s="12"/>
      <c r="E104" s="12"/>
      <c r="F104" s="12"/>
      <c r="G104" s="15"/>
      <c r="H104" s="15"/>
    </row>
    <row r="105" spans="2:8" x14ac:dyDescent="0.25">
      <c r="B105" s="12"/>
      <c r="C105" s="13"/>
      <c r="D105" s="12"/>
      <c r="E105" s="12"/>
      <c r="F105" s="12"/>
      <c r="G105" s="15"/>
      <c r="H105" s="15"/>
    </row>
    <row r="106" spans="2:8" x14ac:dyDescent="0.25">
      <c r="B106" s="12"/>
      <c r="C106" s="13"/>
      <c r="D106" s="12"/>
      <c r="E106" s="12"/>
      <c r="F106" s="12"/>
      <c r="G106" s="15"/>
      <c r="H106" s="15"/>
    </row>
    <row r="107" spans="2:8" x14ac:dyDescent="0.25">
      <c r="B107" s="12"/>
      <c r="C107" s="13"/>
      <c r="D107" s="12"/>
      <c r="E107" s="12"/>
      <c r="F107" s="12"/>
      <c r="G107" s="15"/>
      <c r="H107" s="15"/>
    </row>
    <row r="108" spans="2:8" x14ac:dyDescent="0.25">
      <c r="B108" s="12"/>
      <c r="C108" s="13"/>
      <c r="D108" s="12"/>
      <c r="E108" s="12"/>
      <c r="F108" s="12"/>
      <c r="G108" s="15"/>
      <c r="H108" s="15"/>
    </row>
    <row r="109" spans="2:8" x14ac:dyDescent="0.25">
      <c r="B109" s="12"/>
      <c r="C109" s="13"/>
      <c r="D109" s="12"/>
      <c r="E109" s="12"/>
      <c r="F109" s="12"/>
      <c r="G109" s="15"/>
      <c r="H109" s="15"/>
    </row>
    <row r="110" spans="2:8" x14ac:dyDescent="0.25">
      <c r="B110" s="12"/>
      <c r="C110" s="13"/>
      <c r="D110" s="12"/>
      <c r="E110" s="12"/>
      <c r="F110" s="12"/>
      <c r="G110" s="15"/>
      <c r="H110" s="15"/>
    </row>
    <row r="111" spans="2:8" x14ac:dyDescent="0.25">
      <c r="B111" s="12"/>
      <c r="C111" s="13"/>
      <c r="D111" s="12"/>
      <c r="E111" s="12"/>
      <c r="F111" s="12"/>
      <c r="G111" s="15"/>
      <c r="H111" s="15"/>
    </row>
    <row r="112" spans="2:8" x14ac:dyDescent="0.25">
      <c r="B112" s="12"/>
      <c r="C112" s="13"/>
      <c r="D112" s="12"/>
      <c r="E112" s="12"/>
      <c r="F112" s="12"/>
      <c r="G112" s="15"/>
      <c r="H112" s="15"/>
    </row>
    <row r="113" spans="2:8" x14ac:dyDescent="0.25">
      <c r="B113" s="12"/>
      <c r="C113" s="13"/>
      <c r="D113" s="12"/>
      <c r="E113" s="12"/>
      <c r="F113" s="12"/>
      <c r="G113" s="15"/>
      <c r="H113" s="15"/>
    </row>
    <row r="114" spans="2:8" x14ac:dyDescent="0.25">
      <c r="B114" s="12"/>
      <c r="C114" s="13"/>
      <c r="D114" s="12"/>
      <c r="E114" s="12"/>
      <c r="F114" s="12"/>
      <c r="G114" s="15"/>
      <c r="H114" s="15"/>
    </row>
    <row r="115" spans="2:8" x14ac:dyDescent="0.25">
      <c r="B115" s="12"/>
      <c r="C115" s="13"/>
      <c r="D115" s="12"/>
      <c r="E115" s="12"/>
      <c r="F115" s="12"/>
      <c r="G115" s="15"/>
      <c r="H115" s="15"/>
    </row>
    <row r="116" spans="2:8" x14ac:dyDescent="0.25">
      <c r="B116" s="12"/>
      <c r="C116" s="13"/>
      <c r="D116" s="12"/>
      <c r="E116" s="12"/>
      <c r="F116" s="12"/>
      <c r="G116" s="15"/>
      <c r="H116" s="15"/>
    </row>
    <row r="117" spans="2:8" x14ac:dyDescent="0.25">
      <c r="B117" s="12"/>
      <c r="C117" s="13"/>
      <c r="D117" s="12"/>
      <c r="E117" s="12"/>
      <c r="F117" s="12"/>
      <c r="G117" s="15"/>
      <c r="H117" s="15"/>
    </row>
    <row r="118" spans="2:8" x14ac:dyDescent="0.25">
      <c r="B118" s="12"/>
      <c r="C118" s="13"/>
      <c r="D118" s="12"/>
      <c r="E118" s="12"/>
      <c r="F118" s="12"/>
      <c r="G118" s="15"/>
      <c r="H118" s="15"/>
    </row>
    <row r="119" spans="2:8" x14ac:dyDescent="0.25">
      <c r="B119" s="12"/>
      <c r="C119" s="13"/>
      <c r="D119" s="12"/>
      <c r="E119" s="12"/>
      <c r="F119" s="12"/>
      <c r="G119" s="15"/>
      <c r="H119" s="15"/>
    </row>
    <row r="120" spans="2:8" x14ac:dyDescent="0.25">
      <c r="B120" s="12"/>
      <c r="C120" s="13"/>
      <c r="D120" s="12"/>
      <c r="E120" s="12"/>
      <c r="F120" s="12"/>
      <c r="G120" s="15"/>
      <c r="H120" s="15"/>
    </row>
    <row r="121" spans="2:8" x14ac:dyDescent="0.25">
      <c r="B121" s="12"/>
      <c r="C121" s="13"/>
      <c r="D121" s="12"/>
      <c r="E121" s="12"/>
      <c r="F121" s="12"/>
      <c r="G121" s="15"/>
      <c r="H121" s="15"/>
    </row>
    <row r="122" spans="2:8" x14ac:dyDescent="0.25">
      <c r="B122" s="12"/>
      <c r="C122" s="13"/>
      <c r="D122" s="12"/>
      <c r="E122" s="12"/>
      <c r="F122" s="12"/>
      <c r="G122" s="15"/>
      <c r="H122" s="15"/>
    </row>
    <row r="123" spans="2:8" x14ac:dyDescent="0.25">
      <c r="B123" s="12"/>
      <c r="C123" s="13"/>
      <c r="D123" s="12"/>
      <c r="E123" s="12"/>
      <c r="F123" s="12"/>
      <c r="G123" s="15"/>
      <c r="H123" s="15"/>
    </row>
    <row r="124" spans="2:8" x14ac:dyDescent="0.25">
      <c r="B124" s="12"/>
      <c r="C124" s="13"/>
      <c r="D124" s="12"/>
      <c r="E124" s="12"/>
      <c r="F124" s="12"/>
      <c r="G124" s="15"/>
      <c r="H124" s="15"/>
    </row>
    <row r="125" spans="2:8" x14ac:dyDescent="0.25">
      <c r="B125" s="12"/>
      <c r="C125" s="13"/>
      <c r="D125" s="12"/>
      <c r="E125" s="12"/>
      <c r="F125" s="12"/>
      <c r="G125" s="15"/>
      <c r="H125" s="15"/>
    </row>
    <row r="126" spans="2:8" x14ac:dyDescent="0.25">
      <c r="B126" s="12"/>
      <c r="C126" s="13"/>
      <c r="D126" s="12"/>
      <c r="E126" s="12"/>
      <c r="F126" s="12"/>
      <c r="G126" s="15"/>
      <c r="H126" s="15"/>
    </row>
    <row r="127" spans="2:8" x14ac:dyDescent="0.25">
      <c r="B127" s="12"/>
      <c r="C127" s="13"/>
      <c r="D127" s="12"/>
      <c r="E127" s="12"/>
      <c r="F127" s="12"/>
      <c r="G127" s="15"/>
      <c r="H127" s="15"/>
    </row>
    <row r="128" spans="2:8" x14ac:dyDescent="0.25">
      <c r="B128" s="12"/>
      <c r="C128" s="13"/>
      <c r="D128" s="12"/>
      <c r="E128" s="12"/>
      <c r="F128" s="12"/>
      <c r="G128" s="15"/>
      <c r="H128" s="15"/>
    </row>
    <row r="129" spans="2:8" x14ac:dyDescent="0.25">
      <c r="B129" s="12"/>
      <c r="C129" s="13"/>
      <c r="D129" s="12"/>
      <c r="E129" s="12"/>
      <c r="F129" s="12"/>
      <c r="G129" s="15"/>
      <c r="H129" s="15"/>
    </row>
    <row r="130" spans="2:8" x14ac:dyDescent="0.25">
      <c r="B130" s="12"/>
      <c r="C130" s="13"/>
      <c r="D130" s="12"/>
      <c r="E130" s="12"/>
      <c r="F130" s="12"/>
      <c r="G130" s="15"/>
      <c r="H130" s="15"/>
    </row>
    <row r="131" spans="2:8" x14ac:dyDescent="0.25">
      <c r="B131" s="12"/>
      <c r="C131" s="13"/>
      <c r="D131" s="12"/>
      <c r="E131" s="12"/>
      <c r="F131" s="12"/>
      <c r="G131" s="15"/>
      <c r="H131" s="15"/>
    </row>
    <row r="132" spans="2:8" x14ac:dyDescent="0.25">
      <c r="B132" s="12"/>
      <c r="C132" s="13"/>
      <c r="D132" s="12"/>
      <c r="E132" s="12"/>
      <c r="F132" s="12"/>
      <c r="G132" s="15"/>
      <c r="H132" s="15"/>
    </row>
    <row r="133" spans="2:8" x14ac:dyDescent="0.25">
      <c r="B133" s="12"/>
      <c r="C133" s="13"/>
      <c r="D133" s="12"/>
      <c r="E133" s="12"/>
      <c r="F133" s="12"/>
      <c r="G133" s="15"/>
      <c r="H133" s="15"/>
    </row>
    <row r="134" spans="2:8" x14ac:dyDescent="0.25">
      <c r="B134" s="12"/>
      <c r="C134" s="13"/>
      <c r="D134" s="12"/>
      <c r="E134" s="12"/>
      <c r="F134" s="12"/>
      <c r="G134" s="15"/>
      <c r="H134" s="15"/>
    </row>
    <row r="135" spans="2:8" x14ac:dyDescent="0.25">
      <c r="B135" s="12"/>
      <c r="C135" s="13"/>
      <c r="D135" s="12"/>
      <c r="E135" s="12"/>
      <c r="F135" s="12"/>
      <c r="G135" s="15"/>
      <c r="H135" s="15"/>
    </row>
    <row r="136" spans="2:8" x14ac:dyDescent="0.25">
      <c r="B136" s="12"/>
      <c r="C136" s="13"/>
      <c r="D136" s="12"/>
      <c r="E136" s="12"/>
      <c r="F136" s="12"/>
      <c r="G136" s="15"/>
      <c r="H136" s="15"/>
    </row>
    <row r="137" spans="2:8" x14ac:dyDescent="0.25">
      <c r="B137" s="12"/>
      <c r="C137" s="13"/>
      <c r="D137" s="12"/>
      <c r="E137" s="12"/>
      <c r="F137" s="12"/>
      <c r="G137" s="15"/>
      <c r="H137" s="15"/>
    </row>
    <row r="138" spans="2:8" x14ac:dyDescent="0.25">
      <c r="B138" s="12"/>
      <c r="C138" s="13"/>
      <c r="D138" s="12"/>
      <c r="E138" s="12"/>
      <c r="F138" s="12"/>
      <c r="G138" s="15"/>
      <c r="H138" s="15"/>
    </row>
    <row r="139" spans="2:8" x14ac:dyDescent="0.25">
      <c r="B139" s="12"/>
      <c r="C139" s="13"/>
      <c r="D139" s="12"/>
      <c r="E139" s="12"/>
      <c r="F139" s="12"/>
      <c r="G139" s="15"/>
      <c r="H139" s="15"/>
    </row>
    <row r="140" spans="2:8" x14ac:dyDescent="0.25">
      <c r="B140" s="12"/>
      <c r="C140" s="13"/>
      <c r="D140" s="12"/>
      <c r="E140" s="12"/>
      <c r="F140" s="12"/>
      <c r="G140" s="15"/>
      <c r="H140" s="15"/>
    </row>
    <row r="141" spans="2:8" x14ac:dyDescent="0.25">
      <c r="B141" s="12"/>
      <c r="C141" s="13"/>
      <c r="D141" s="12"/>
      <c r="E141" s="12"/>
      <c r="F141" s="12"/>
      <c r="G141" s="15"/>
      <c r="H141" s="15"/>
    </row>
    <row r="142" spans="2:8" x14ac:dyDescent="0.25">
      <c r="B142" s="12"/>
      <c r="C142" s="13"/>
      <c r="D142" s="12"/>
      <c r="E142" s="12"/>
      <c r="F142" s="12"/>
      <c r="G142" s="15"/>
      <c r="H142" s="15"/>
    </row>
    <row r="143" spans="2:8" x14ac:dyDescent="0.25">
      <c r="B143" s="12"/>
      <c r="C143" s="13"/>
      <c r="D143" s="12"/>
      <c r="E143" s="12"/>
      <c r="F143" s="12"/>
      <c r="G143" s="14"/>
      <c r="H143" s="14"/>
    </row>
    <row r="144" spans="2:8" x14ac:dyDescent="0.25">
      <c r="B144" s="12"/>
      <c r="C144" s="13"/>
      <c r="D144" s="12"/>
      <c r="E144" s="12"/>
      <c r="F144" s="12"/>
      <c r="G144" s="14"/>
      <c r="H144" s="14"/>
    </row>
    <row r="145" spans="2:8" x14ac:dyDescent="0.25">
      <c r="B145" s="12"/>
      <c r="C145" s="13"/>
      <c r="D145" s="12"/>
      <c r="E145" s="12"/>
      <c r="F145" s="12"/>
      <c r="G145" s="14"/>
      <c r="H145" s="14"/>
    </row>
    <row r="146" spans="2:8" x14ac:dyDescent="0.25">
      <c r="B146" s="12"/>
      <c r="C146" s="13"/>
      <c r="D146" s="12"/>
      <c r="E146" s="12"/>
      <c r="F146" s="12"/>
      <c r="G146" s="14"/>
      <c r="H146" s="14"/>
    </row>
    <row r="147" spans="2:8" x14ac:dyDescent="0.25">
      <c r="B147" s="12"/>
      <c r="C147" s="13"/>
      <c r="D147" s="12"/>
      <c r="E147" s="12"/>
      <c r="F147" s="12"/>
      <c r="G147" s="14"/>
      <c r="H147" s="14"/>
    </row>
    <row r="148" spans="2:8" x14ac:dyDescent="0.25">
      <c r="B148" s="12"/>
      <c r="C148" s="13"/>
      <c r="D148" s="12"/>
      <c r="E148" s="12"/>
      <c r="F148" s="12"/>
      <c r="G148" s="12"/>
      <c r="H148" s="12"/>
    </row>
    <row r="149" spans="2:8" x14ac:dyDescent="0.25">
      <c r="B149" s="12"/>
      <c r="C149" s="13"/>
      <c r="D149" s="12"/>
      <c r="E149" s="12"/>
      <c r="F149" s="12"/>
      <c r="G149" s="12"/>
      <c r="H149" s="12"/>
    </row>
    <row r="150" spans="2:8" x14ac:dyDescent="0.25">
      <c r="B150" s="12"/>
      <c r="C150" s="13"/>
      <c r="D150" s="12"/>
      <c r="E150" s="12"/>
      <c r="F150" s="12"/>
      <c r="G150" s="12"/>
      <c r="H150" s="12"/>
    </row>
    <row r="151" spans="2:8" x14ac:dyDescent="0.25">
      <c r="B151" s="12"/>
      <c r="C151" s="13"/>
      <c r="D151" s="12"/>
      <c r="E151" s="12"/>
      <c r="F151" s="12"/>
      <c r="G151" s="12"/>
      <c r="H151" s="12"/>
    </row>
    <row r="152" spans="2:8" x14ac:dyDescent="0.25">
      <c r="B152" s="12"/>
      <c r="C152" s="13"/>
      <c r="D152" s="12"/>
      <c r="E152" s="12"/>
      <c r="F152" s="12"/>
      <c r="G152" s="12"/>
      <c r="H152" s="12"/>
    </row>
    <row r="153" spans="2:8" x14ac:dyDescent="0.25">
      <c r="B153" s="12"/>
      <c r="C153" s="13"/>
      <c r="D153" s="12"/>
      <c r="E153" s="12"/>
      <c r="F153" s="12"/>
      <c r="G153" s="12"/>
      <c r="H153" s="12"/>
    </row>
    <row r="154" spans="2:8" x14ac:dyDescent="0.25">
      <c r="B154" s="12"/>
      <c r="C154" s="13"/>
      <c r="D154" s="12"/>
      <c r="E154" s="12"/>
      <c r="F154" s="12"/>
      <c r="G154" s="12"/>
      <c r="H154" s="12"/>
    </row>
    <row r="155" spans="2:8" x14ac:dyDescent="0.25">
      <c r="B155" s="12"/>
      <c r="C155" s="13"/>
      <c r="D155" s="12"/>
      <c r="E155" s="12"/>
      <c r="F155" s="12"/>
      <c r="G155" s="12"/>
      <c r="H155" s="12"/>
    </row>
    <row r="156" spans="2:8" x14ac:dyDescent="0.25">
      <c r="B156" s="12"/>
      <c r="C156" s="13"/>
      <c r="D156" s="12"/>
      <c r="E156" s="12"/>
      <c r="F156" s="12"/>
      <c r="G156" s="12"/>
      <c r="H156" s="12"/>
    </row>
    <row r="157" spans="2:8" x14ac:dyDescent="0.25">
      <c r="B157" s="12"/>
      <c r="C157" s="13"/>
      <c r="D157" s="12"/>
      <c r="E157" s="12"/>
      <c r="F157" s="12"/>
      <c r="G157" s="12"/>
      <c r="H157" s="12"/>
    </row>
  </sheetData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4" workbookViewId="0">
      <selection activeCell="B35" sqref="B35"/>
    </sheetView>
  </sheetViews>
  <sheetFormatPr baseColWidth="10" defaultRowHeight="15" x14ac:dyDescent="0.25"/>
  <cols>
    <col min="1" max="1" width="33.140625" customWidth="1"/>
    <col min="2" max="2" width="16.85546875" customWidth="1"/>
    <col min="3" max="3" width="15" customWidth="1"/>
    <col min="4" max="4" width="13.140625" customWidth="1"/>
    <col min="5" max="5" width="14.7109375" customWidth="1"/>
    <col min="6" max="6" width="15.85546875" customWidth="1"/>
    <col min="7" max="7" width="16.5703125" customWidth="1"/>
    <col min="10" max="10" width="14.5703125" customWidth="1"/>
    <col min="11" max="11" width="12.42578125" bestFit="1" customWidth="1"/>
    <col min="12" max="12" width="16.42578125" customWidth="1"/>
    <col min="13" max="13" width="12.85546875" customWidth="1"/>
    <col min="14" max="14" width="12.5703125" customWidth="1"/>
    <col min="15" max="15" width="13.28515625" customWidth="1"/>
    <col min="16" max="16" width="11.7109375" customWidth="1"/>
    <col min="17" max="17" width="12.5703125" customWidth="1"/>
    <col min="18" max="18" width="17.7109375" customWidth="1"/>
  </cols>
  <sheetData>
    <row r="1" spans="1:18" x14ac:dyDescent="0.2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x14ac:dyDescent="0.25">
      <c r="A2" s="38" t="s">
        <v>31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x14ac:dyDescent="0.25">
      <c r="A3" s="38" t="s">
        <v>34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x14ac:dyDescent="0.25">
      <c r="A5" s="7" t="s">
        <v>29</v>
      </c>
      <c r="B5" s="1">
        <v>11301</v>
      </c>
      <c r="C5" s="1">
        <v>11308</v>
      </c>
      <c r="D5" s="1">
        <v>13101</v>
      </c>
      <c r="E5" s="1">
        <v>13201</v>
      </c>
      <c r="F5" s="1">
        <v>13202</v>
      </c>
      <c r="G5" s="1">
        <v>13409</v>
      </c>
      <c r="H5" s="1">
        <v>14105</v>
      </c>
      <c r="I5" s="1">
        <v>14106</v>
      </c>
      <c r="J5" s="1">
        <v>14201</v>
      </c>
      <c r="K5" s="1">
        <v>15201</v>
      </c>
      <c r="L5" s="1">
        <v>15402</v>
      </c>
      <c r="M5" s="1">
        <v>15410</v>
      </c>
      <c r="N5" s="1">
        <v>15413</v>
      </c>
      <c r="O5" s="1">
        <v>15901</v>
      </c>
      <c r="P5" s="1">
        <v>17102</v>
      </c>
      <c r="Q5" s="1">
        <v>17104</v>
      </c>
    </row>
    <row r="6" spans="1:18" x14ac:dyDescent="0.25">
      <c r="A6" t="s">
        <v>0</v>
      </c>
      <c r="B6" s="2">
        <v>611616.65</v>
      </c>
      <c r="C6" s="2">
        <v>27059.02</v>
      </c>
      <c r="D6" s="2"/>
      <c r="E6" s="2"/>
      <c r="F6" s="2"/>
      <c r="G6" s="2">
        <v>9061.5</v>
      </c>
      <c r="H6" s="2"/>
      <c r="I6" s="2"/>
      <c r="J6" s="2"/>
      <c r="K6" s="2"/>
      <c r="L6" s="2">
        <f>[1]PNOMPDO!$I$84</f>
        <v>40582.910000000003</v>
      </c>
      <c r="M6" s="2"/>
      <c r="N6" s="2"/>
      <c r="O6" s="2"/>
      <c r="P6" s="2"/>
      <c r="Q6" s="2">
        <f>[1]PNOMPDO!$J$84</f>
        <v>2000</v>
      </c>
      <c r="R6" s="3">
        <f>SUM(B6:Q6)</f>
        <v>690320.08000000007</v>
      </c>
    </row>
    <row r="7" spans="1:18" x14ac:dyDescent="0.25">
      <c r="A7" t="s">
        <v>1</v>
      </c>
      <c r="B7" s="2">
        <v>720724.11</v>
      </c>
      <c r="C7" s="2">
        <v>33308.03</v>
      </c>
      <c r="D7" s="2"/>
      <c r="E7" s="2">
        <v>1306.1400000000001</v>
      </c>
      <c r="F7" s="2">
        <f>[2]PNOMPDO!$M$92</f>
        <v>965.5</v>
      </c>
      <c r="G7" s="2">
        <v>12081.36</v>
      </c>
      <c r="H7" s="2"/>
      <c r="I7" s="2"/>
      <c r="J7" s="2"/>
      <c r="K7" s="2"/>
      <c r="L7" s="2">
        <f>[2]PNOMPDO!$I$92</f>
        <v>48469.26</v>
      </c>
      <c r="M7" s="2"/>
      <c r="N7" s="2">
        <v>2800</v>
      </c>
      <c r="O7" s="2"/>
      <c r="P7" s="2"/>
      <c r="Q7" s="2"/>
      <c r="R7" s="2">
        <f t="shared" ref="R7:R29" si="0">SUM(B7:Q7)</f>
        <v>819654.4</v>
      </c>
    </row>
    <row r="8" spans="1:18" x14ac:dyDescent="0.25">
      <c r="A8" t="s">
        <v>2</v>
      </c>
      <c r="B8" s="2">
        <v>684172.89</v>
      </c>
      <c r="C8" s="2">
        <v>32000.45</v>
      </c>
      <c r="D8" s="2"/>
      <c r="E8" s="2"/>
      <c r="F8" s="2"/>
      <c r="G8" s="2">
        <v>11611.5</v>
      </c>
      <c r="H8" s="2"/>
      <c r="I8" s="2"/>
      <c r="J8" s="2"/>
      <c r="K8" s="2"/>
      <c r="L8" s="2">
        <f>[3]PNOMPDO!$I$93</f>
        <v>50129.24</v>
      </c>
      <c r="M8" s="2"/>
      <c r="N8" s="2"/>
      <c r="O8" s="2"/>
      <c r="P8" s="2"/>
      <c r="Q8" s="2">
        <f>[3]PNOMPDO!$J$93</f>
        <v>2000</v>
      </c>
      <c r="R8" s="3">
        <f t="shared" si="0"/>
        <v>779914.08</v>
      </c>
    </row>
    <row r="9" spans="1:18" x14ac:dyDescent="0.25">
      <c r="A9" t="s">
        <v>3</v>
      </c>
      <c r="B9" s="2">
        <v>643260.68999999994</v>
      </c>
      <c r="C9" s="2">
        <v>30502.76</v>
      </c>
      <c r="D9" s="2"/>
      <c r="E9" s="2"/>
      <c r="F9" s="2"/>
      <c r="G9" s="2">
        <v>10837.4</v>
      </c>
      <c r="H9" s="2"/>
      <c r="I9" s="2"/>
      <c r="J9" s="2"/>
      <c r="K9" s="2"/>
      <c r="L9" s="2">
        <f>[4]PNOMPDO!$I$94</f>
        <v>44695.98</v>
      </c>
      <c r="M9" s="2"/>
      <c r="N9" s="2">
        <f>[4]PNOMPDO!$J$94</f>
        <v>2800</v>
      </c>
      <c r="O9" s="2"/>
      <c r="P9" s="2"/>
      <c r="Q9" s="2"/>
      <c r="R9" s="2">
        <f t="shared" si="0"/>
        <v>732096.83</v>
      </c>
    </row>
    <row r="10" spans="1:18" x14ac:dyDescent="0.25">
      <c r="A10" t="s">
        <v>4</v>
      </c>
      <c r="B10" s="2">
        <v>763545.83</v>
      </c>
      <c r="C10" s="2">
        <v>32851.75</v>
      </c>
      <c r="D10" s="2"/>
      <c r="E10" s="2"/>
      <c r="F10" s="2"/>
      <c r="G10" s="2">
        <v>11713.34</v>
      </c>
      <c r="H10" s="2"/>
      <c r="I10" s="2"/>
      <c r="J10" s="2"/>
      <c r="K10" s="2"/>
      <c r="L10" s="2">
        <f>[5]PNOMPDO!$I$94</f>
        <v>52909.34</v>
      </c>
      <c r="M10" s="2"/>
      <c r="N10" s="2"/>
      <c r="O10" s="2"/>
      <c r="P10" s="2"/>
      <c r="Q10" s="2"/>
      <c r="R10" s="3">
        <f t="shared" si="0"/>
        <v>861020.25999999989</v>
      </c>
    </row>
    <row r="11" spans="1:18" x14ac:dyDescent="0.25">
      <c r="A11" t="s">
        <v>5</v>
      </c>
      <c r="B11" s="2">
        <v>765199.04</v>
      </c>
      <c r="C11" s="2">
        <v>35042.11</v>
      </c>
      <c r="D11" s="2"/>
      <c r="E11" s="2"/>
      <c r="F11" s="2"/>
      <c r="G11" s="2">
        <v>12494.13</v>
      </c>
      <c r="H11" s="2"/>
      <c r="I11" s="2"/>
      <c r="J11" s="2"/>
      <c r="K11" s="2"/>
      <c r="L11" s="2">
        <f>[6]PNOMPDO!$I$93</f>
        <v>56436.65</v>
      </c>
      <c r="M11" s="2"/>
      <c r="N11" s="2">
        <v>2800</v>
      </c>
      <c r="O11" s="2"/>
      <c r="P11" s="2"/>
      <c r="Q11" s="2">
        <f>[6]PNOMPDO!$J$93</f>
        <v>2000</v>
      </c>
      <c r="R11" s="2">
        <f t="shared" si="0"/>
        <v>873971.93</v>
      </c>
    </row>
    <row r="12" spans="1:18" x14ac:dyDescent="0.25">
      <c r="A12" t="s">
        <v>6</v>
      </c>
      <c r="B12" s="2">
        <v>717374.1</v>
      </c>
      <c r="C12" s="2">
        <v>32851.75</v>
      </c>
      <c r="D12" s="2"/>
      <c r="E12" s="2"/>
      <c r="F12" s="2"/>
      <c r="G12" s="2">
        <v>11713.34</v>
      </c>
      <c r="H12" s="2"/>
      <c r="I12" s="2"/>
      <c r="J12" s="2"/>
      <c r="K12" s="2"/>
      <c r="L12" s="2">
        <f>[7]PNOMPDO!$I$93</f>
        <v>52909.34</v>
      </c>
      <c r="M12" s="2"/>
      <c r="N12" s="2"/>
      <c r="O12" s="2"/>
      <c r="P12" s="2"/>
      <c r="Q12" s="2"/>
      <c r="R12" s="3">
        <f t="shared" si="0"/>
        <v>814848.52999999991</v>
      </c>
    </row>
    <row r="13" spans="1:18" x14ac:dyDescent="0.25">
      <c r="A13" t="s">
        <v>7</v>
      </c>
      <c r="B13" s="2">
        <v>717374.1</v>
      </c>
      <c r="C13" s="2">
        <v>32851.75</v>
      </c>
      <c r="D13" s="2"/>
      <c r="E13" s="2">
        <v>123843.78</v>
      </c>
      <c r="F13" s="2">
        <v>206406.25</v>
      </c>
      <c r="G13" s="2">
        <v>11713.34</v>
      </c>
      <c r="H13" s="2"/>
      <c r="I13" s="2"/>
      <c r="J13" s="2"/>
      <c r="K13" s="2"/>
      <c r="L13" s="2">
        <f>[8]PNOMPDO!$I$93</f>
        <v>52909.34</v>
      </c>
      <c r="M13" s="2"/>
      <c r="N13" s="2">
        <v>2800</v>
      </c>
      <c r="O13" s="2"/>
      <c r="P13" s="2"/>
      <c r="Q13" s="2">
        <f>[8]PNOMPDO!$J$93</f>
        <v>2000</v>
      </c>
      <c r="R13" s="3">
        <f t="shared" si="0"/>
        <v>1149898.56</v>
      </c>
    </row>
    <row r="14" spans="1:18" x14ac:dyDescent="0.25">
      <c r="A14" t="s">
        <v>8</v>
      </c>
      <c r="B14" s="2">
        <v>673755.13</v>
      </c>
      <c r="C14" s="2">
        <v>30281.47</v>
      </c>
      <c r="D14" s="2"/>
      <c r="E14" s="2"/>
      <c r="F14" s="2"/>
      <c r="G14" s="2">
        <v>10174.92</v>
      </c>
      <c r="H14" s="2"/>
      <c r="I14" s="2"/>
      <c r="J14" s="2"/>
      <c r="K14" s="2"/>
      <c r="L14" s="2">
        <f>[9]PNOMPDO!$I$87</f>
        <v>56197.5</v>
      </c>
      <c r="M14" s="2"/>
      <c r="N14" s="2"/>
      <c r="O14" s="2"/>
      <c r="P14" s="2"/>
      <c r="Q14" s="2"/>
      <c r="R14" s="2">
        <f t="shared" si="0"/>
        <v>770409.02</v>
      </c>
    </row>
    <row r="15" spans="1:18" x14ac:dyDescent="0.25">
      <c r="A15" t="s">
        <v>9</v>
      </c>
      <c r="B15" s="2">
        <v>778748.48</v>
      </c>
      <c r="C15" s="2">
        <v>35840.629999999997</v>
      </c>
      <c r="D15" s="2"/>
      <c r="E15" s="2"/>
      <c r="F15" s="2">
        <f>[10]PNOMPDO!$L$95</f>
        <v>16800</v>
      </c>
      <c r="G15" s="2">
        <v>12972.07</v>
      </c>
      <c r="H15" s="2"/>
      <c r="I15" s="2"/>
      <c r="J15" s="2"/>
      <c r="K15" s="2"/>
      <c r="L15" s="2">
        <f>[10]PNOMPDO!$I$95</f>
        <v>71879.97</v>
      </c>
      <c r="M15" s="2">
        <f>[10]PNOMPDO!$M$95</f>
        <v>2630</v>
      </c>
      <c r="N15" s="2">
        <v>2800</v>
      </c>
      <c r="O15" s="2"/>
      <c r="P15" s="2"/>
      <c r="Q15" s="2">
        <v>2000</v>
      </c>
      <c r="R15" s="2">
        <f t="shared" si="0"/>
        <v>923671.14999999991</v>
      </c>
    </row>
    <row r="16" spans="1:18" x14ac:dyDescent="0.25">
      <c r="A16" t="s">
        <v>10</v>
      </c>
      <c r="B16" s="2">
        <v>733927.17</v>
      </c>
      <c r="C16" s="2">
        <v>33855.519999999997</v>
      </c>
      <c r="D16" s="2"/>
      <c r="E16" s="2"/>
      <c r="F16" s="2"/>
      <c r="G16" s="2">
        <v>12314.18</v>
      </c>
      <c r="H16" s="2"/>
      <c r="I16" s="2"/>
      <c r="J16" s="2"/>
      <c r="K16" s="2"/>
      <c r="L16" s="2">
        <f>[11]PNOMPDO!$I$96</f>
        <v>61252.49</v>
      </c>
      <c r="M16" s="2"/>
      <c r="N16" s="2"/>
      <c r="O16" s="2"/>
      <c r="P16" s="2"/>
      <c r="Q16" s="2"/>
      <c r="R16" s="2">
        <f t="shared" si="0"/>
        <v>841349.3600000001</v>
      </c>
    </row>
    <row r="17" spans="1:18" x14ac:dyDescent="0.25">
      <c r="A17" t="s">
        <v>11</v>
      </c>
      <c r="B17" s="2">
        <v>734087.33</v>
      </c>
      <c r="C17" s="2">
        <v>33855.519999999997</v>
      </c>
      <c r="D17" s="2"/>
      <c r="E17" s="2">
        <f>[12]PNOMPDO!$L$96</f>
        <v>286923.49</v>
      </c>
      <c r="F17" s="2"/>
      <c r="G17" s="2">
        <v>12314.18</v>
      </c>
      <c r="H17" s="2"/>
      <c r="I17" s="2"/>
      <c r="J17" s="2"/>
      <c r="K17" s="2"/>
      <c r="L17" s="2">
        <f>[12]PNOMPDO!$I$96</f>
        <v>66475.98</v>
      </c>
      <c r="M17" s="2"/>
      <c r="N17" s="2">
        <v>2800</v>
      </c>
      <c r="O17" s="2"/>
      <c r="P17" s="2"/>
      <c r="Q17" s="2">
        <v>2000</v>
      </c>
      <c r="R17" s="3">
        <f t="shared" si="0"/>
        <v>1138456.4999999998</v>
      </c>
    </row>
    <row r="18" spans="1:18" x14ac:dyDescent="0.25">
      <c r="A18" t="s">
        <v>12</v>
      </c>
      <c r="B18" s="2">
        <v>735273.9</v>
      </c>
      <c r="C18" s="2">
        <v>33906.57</v>
      </c>
      <c r="D18" s="2"/>
      <c r="E18" s="2"/>
      <c r="F18" s="2"/>
      <c r="G18" s="2">
        <v>12344.73</v>
      </c>
      <c r="H18" s="2"/>
      <c r="I18" s="2"/>
      <c r="J18" s="2"/>
      <c r="K18" s="2"/>
      <c r="L18" s="2">
        <f>[13]PNOMPDO!$I$96</f>
        <v>69461.95</v>
      </c>
      <c r="M18" s="2"/>
      <c r="N18" s="2"/>
      <c r="O18" s="2"/>
      <c r="P18" s="2"/>
      <c r="Q18" s="2">
        <v>2000</v>
      </c>
      <c r="R18" s="2">
        <f t="shared" si="0"/>
        <v>852987.14999999991</v>
      </c>
    </row>
    <row r="19" spans="1:18" x14ac:dyDescent="0.25">
      <c r="A19" t="s">
        <v>13</v>
      </c>
      <c r="B19" s="2">
        <v>784292.16</v>
      </c>
      <c r="C19" s="2">
        <v>36167.300000000003</v>
      </c>
      <c r="D19" s="2"/>
      <c r="E19" s="2"/>
      <c r="F19" s="2"/>
      <c r="G19" s="2">
        <v>13167.6</v>
      </c>
      <c r="H19" s="2"/>
      <c r="I19" s="2"/>
      <c r="J19" s="2"/>
      <c r="K19" s="2"/>
      <c r="L19" s="2">
        <f>[14]PNOMPDO!$I$96</f>
        <v>69509.56</v>
      </c>
      <c r="M19" s="2"/>
      <c r="N19" s="2">
        <v>2800</v>
      </c>
      <c r="O19" s="2"/>
      <c r="P19" s="2"/>
      <c r="Q19" s="2"/>
      <c r="R19" s="3">
        <f t="shared" si="0"/>
        <v>905936.62000000011</v>
      </c>
    </row>
    <row r="20" spans="1:18" x14ac:dyDescent="0.25">
      <c r="A20" t="s">
        <v>14</v>
      </c>
      <c r="B20" s="2">
        <v>746118.21</v>
      </c>
      <c r="C20" s="2">
        <v>33316.230000000003</v>
      </c>
      <c r="D20" s="2">
        <v>42233.71</v>
      </c>
      <c r="E20" s="2">
        <f>[15]PNOMPDO!$M$97</f>
        <v>2758.3</v>
      </c>
      <c r="F20" s="2">
        <f>[15]PNOMPDO!$N$97</f>
        <v>33929.839999999997</v>
      </c>
      <c r="G20" s="2">
        <v>12344.73</v>
      </c>
      <c r="H20" s="2"/>
      <c r="I20" s="2"/>
      <c r="J20" s="2"/>
      <c r="K20" s="2">
        <v>110648.7</v>
      </c>
      <c r="L20" s="2">
        <f>[15]PNOMPDO!$I$97</f>
        <v>80025.42</v>
      </c>
      <c r="M20" s="2"/>
      <c r="N20" s="2"/>
      <c r="O20" s="2">
        <f>[15]PNOMPDO!$K$97</f>
        <v>10500</v>
      </c>
      <c r="P20" s="2"/>
      <c r="Q20" s="2">
        <v>2000</v>
      </c>
      <c r="R20" s="2">
        <f t="shared" si="0"/>
        <v>1073875.1399999999</v>
      </c>
    </row>
    <row r="21" spans="1:18" x14ac:dyDescent="0.25">
      <c r="A21" t="s">
        <v>15</v>
      </c>
      <c r="B21" s="2">
        <v>788313.28</v>
      </c>
      <c r="C21" s="2">
        <v>34714.14</v>
      </c>
      <c r="D21" s="2">
        <f>[16]PNOMPDO!$K$94</f>
        <v>15647.74</v>
      </c>
      <c r="E21" s="2">
        <f>[16]PNOMPDO!$L$94</f>
        <v>140334.43</v>
      </c>
      <c r="F21" s="2">
        <f>[16]PNOMPDO!$M$94</f>
        <v>276691.28000000003</v>
      </c>
      <c r="G21" s="2">
        <v>13167.6</v>
      </c>
      <c r="H21" s="2"/>
      <c r="I21" s="2"/>
      <c r="J21" s="2"/>
      <c r="K21" s="2">
        <f>[16]PNOMPDO!$N$94</f>
        <v>160961.4</v>
      </c>
      <c r="L21" s="2">
        <f>[16]PNOMPDO!$I$94</f>
        <v>76062.240000000005</v>
      </c>
      <c r="M21" s="2"/>
      <c r="N21" s="2">
        <v>2800</v>
      </c>
      <c r="O21" s="2"/>
      <c r="P21" s="2"/>
      <c r="Q21" s="2"/>
      <c r="R21" s="2">
        <f t="shared" si="0"/>
        <v>1508692.11</v>
      </c>
    </row>
    <row r="22" spans="1:18" x14ac:dyDescent="0.25">
      <c r="A22" t="s">
        <v>16</v>
      </c>
      <c r="B22" s="2">
        <v>682229.14</v>
      </c>
      <c r="C22" s="2">
        <v>29239.51</v>
      </c>
      <c r="D22" s="2"/>
      <c r="E22" s="2"/>
      <c r="F22" s="2"/>
      <c r="G22" s="2">
        <v>10774.53</v>
      </c>
      <c r="H22" s="2"/>
      <c r="I22" s="2"/>
      <c r="J22" s="2"/>
      <c r="K22" s="2"/>
      <c r="L22" s="2">
        <f>[17]PNOMPDO!$I$86</f>
        <v>69428.73</v>
      </c>
      <c r="M22" s="2"/>
      <c r="N22" s="2"/>
      <c r="O22" s="2"/>
      <c r="P22" s="2"/>
      <c r="Q22" s="2"/>
      <c r="R22" s="2">
        <f t="shared" si="0"/>
        <v>791671.91</v>
      </c>
    </row>
    <row r="23" spans="1:18" x14ac:dyDescent="0.25">
      <c r="A23" t="s">
        <v>17</v>
      </c>
      <c r="B23" s="2">
        <v>718119.57</v>
      </c>
      <c r="C23" s="2">
        <v>31258.55</v>
      </c>
      <c r="D23" s="2"/>
      <c r="E23" s="2"/>
      <c r="F23" s="2"/>
      <c r="G23" s="2">
        <v>11982.88</v>
      </c>
      <c r="H23" s="2"/>
      <c r="I23" s="2"/>
      <c r="J23" s="2"/>
      <c r="K23" s="2"/>
      <c r="L23" s="2">
        <f>[18]PNOMPDO!$I$91</f>
        <v>73283.16</v>
      </c>
      <c r="M23" s="2"/>
      <c r="N23" s="2">
        <v>2800</v>
      </c>
      <c r="O23" s="2"/>
      <c r="P23" s="2"/>
      <c r="Q23" s="2">
        <v>2000</v>
      </c>
      <c r="R23" s="2">
        <f t="shared" si="0"/>
        <v>839444.16</v>
      </c>
    </row>
    <row r="24" spans="1:18" x14ac:dyDescent="0.25">
      <c r="A24" t="s">
        <v>18</v>
      </c>
      <c r="B24" s="2">
        <v>720840.57</v>
      </c>
      <c r="C24" s="2">
        <v>31437.77</v>
      </c>
      <c r="D24" s="2"/>
      <c r="E24" s="2"/>
      <c r="F24" s="2"/>
      <c r="G24" s="2">
        <v>12090.15</v>
      </c>
      <c r="H24" s="2"/>
      <c r="I24" s="2"/>
      <c r="J24" s="2"/>
      <c r="K24" s="2"/>
      <c r="L24" s="2">
        <f>[19]PNOMPDO!$I$91</f>
        <v>66585.31</v>
      </c>
      <c r="M24" s="2">
        <f>[19]PNOMPDO!$J$91</f>
        <v>2630</v>
      </c>
      <c r="N24" s="2"/>
      <c r="O24" s="2"/>
      <c r="P24" s="2"/>
      <c r="Q24" s="2"/>
      <c r="R24" s="2">
        <f t="shared" si="0"/>
        <v>833583.8</v>
      </c>
    </row>
    <row r="25" spans="1:18" x14ac:dyDescent="0.25">
      <c r="A25" t="s">
        <v>19</v>
      </c>
      <c r="B25" s="2">
        <v>767235.48</v>
      </c>
      <c r="C25" s="2">
        <v>33462.370000000003</v>
      </c>
      <c r="D25" s="2"/>
      <c r="E25" s="2">
        <f>[20]PNOMPDO!$L$92</f>
        <v>353.12</v>
      </c>
      <c r="F25" s="2">
        <f>[20]PNOMPDO!$M$92</f>
        <v>588.54</v>
      </c>
      <c r="G25" s="2">
        <v>12853.28</v>
      </c>
      <c r="H25" s="2"/>
      <c r="I25" s="2"/>
      <c r="J25" s="2"/>
      <c r="K25" s="2"/>
      <c r="L25" s="2">
        <f>[20]PNOMPDO!$I$92</f>
        <v>72765.5</v>
      </c>
      <c r="M25" s="2"/>
      <c r="N25" s="2">
        <v>4200</v>
      </c>
      <c r="O25" s="2"/>
      <c r="P25" s="2"/>
      <c r="Q25" s="2">
        <v>1800</v>
      </c>
      <c r="R25" s="2">
        <f t="shared" si="0"/>
        <v>893258.29</v>
      </c>
    </row>
    <row r="26" spans="1:18" x14ac:dyDescent="0.25">
      <c r="A26" t="s">
        <v>20</v>
      </c>
      <c r="B26" s="2">
        <v>729087.35</v>
      </c>
      <c r="C26" s="2">
        <v>31942.43</v>
      </c>
      <c r="D26" s="2"/>
      <c r="E26" s="2"/>
      <c r="F26" s="2"/>
      <c r="G26" s="2">
        <v>12446.57</v>
      </c>
      <c r="H26" s="2"/>
      <c r="I26" s="2"/>
      <c r="J26" s="2"/>
      <c r="K26" s="2"/>
      <c r="L26" s="2">
        <f>[21]PNOMPDO!$I$91</f>
        <v>67427.8</v>
      </c>
      <c r="M26" s="2"/>
      <c r="N26" s="2"/>
      <c r="O26" s="2"/>
      <c r="P26" s="2"/>
      <c r="Q26" s="2">
        <v>1800</v>
      </c>
      <c r="R26" s="2">
        <f t="shared" si="0"/>
        <v>842704.15</v>
      </c>
    </row>
    <row r="27" spans="1:18" x14ac:dyDescent="0.25">
      <c r="A27" t="s">
        <v>21</v>
      </c>
      <c r="B27" s="2">
        <v>728625.65</v>
      </c>
      <c r="C27" s="2">
        <v>31971.99</v>
      </c>
      <c r="D27" s="2"/>
      <c r="E27" s="2"/>
      <c r="F27" s="2"/>
      <c r="G27" s="2">
        <v>12409.9</v>
      </c>
      <c r="H27" s="2"/>
      <c r="I27" s="2"/>
      <c r="J27" s="2"/>
      <c r="K27" s="2"/>
      <c r="L27" s="2">
        <f>[22]PNOMPDO!$I$92</f>
        <v>62753.58</v>
      </c>
      <c r="M27" s="2"/>
      <c r="N27" s="2">
        <v>4200</v>
      </c>
      <c r="O27" s="2"/>
      <c r="P27" s="2"/>
      <c r="Q27" s="2"/>
      <c r="R27" s="2">
        <f t="shared" si="0"/>
        <v>839961.12</v>
      </c>
    </row>
    <row r="28" spans="1:18" x14ac:dyDescent="0.25">
      <c r="A28" t="s">
        <v>22</v>
      </c>
      <c r="B28" s="2">
        <v>729734.45</v>
      </c>
      <c r="C28" s="2">
        <v>31990.37</v>
      </c>
      <c r="D28" s="2"/>
      <c r="E28" s="2">
        <v>425528.79</v>
      </c>
      <c r="F28" s="2">
        <v>1570649.82</v>
      </c>
      <c r="G28" s="2">
        <v>12420.77</v>
      </c>
      <c r="H28" s="2"/>
      <c r="I28" s="2"/>
      <c r="J28" s="2"/>
      <c r="K28" s="2"/>
      <c r="L28" s="2">
        <v>10163.379999999999</v>
      </c>
      <c r="M28" s="2"/>
      <c r="N28" s="2"/>
      <c r="O28" s="2"/>
      <c r="P28" s="2"/>
      <c r="Q28" s="2">
        <v>2000</v>
      </c>
      <c r="R28" s="3">
        <f t="shared" si="0"/>
        <v>2782487.5799999996</v>
      </c>
    </row>
    <row r="29" spans="1:18" x14ac:dyDescent="0.25">
      <c r="A29" t="s">
        <v>23</v>
      </c>
      <c r="B29" s="2">
        <v>780188.72</v>
      </c>
      <c r="C29" s="2">
        <v>34168.99</v>
      </c>
      <c r="D29" s="2">
        <f>[23]PNOMPDO!$K$91</f>
        <v>27967.200000000001</v>
      </c>
      <c r="E29" s="2"/>
      <c r="F29" s="2"/>
      <c r="G29" s="2">
        <v>13276.23</v>
      </c>
      <c r="H29" s="2"/>
      <c r="I29" s="2"/>
      <c r="J29" s="2"/>
      <c r="K29" s="2">
        <f>[23]PNOMPDO!$L$91</f>
        <v>102633.3</v>
      </c>
      <c r="L29" s="2">
        <f>[23]PNOMPDO!$I$91</f>
        <v>10840.94</v>
      </c>
      <c r="M29" s="2"/>
      <c r="N29" s="2">
        <v>4200</v>
      </c>
      <c r="O29" s="2"/>
      <c r="P29" s="2"/>
      <c r="Q29" s="2"/>
      <c r="R29" s="2">
        <f t="shared" si="0"/>
        <v>973275.37999999989</v>
      </c>
    </row>
    <row r="30" spans="1:18" x14ac:dyDescent="0.25">
      <c r="A30" s="8" t="s">
        <v>33</v>
      </c>
      <c r="B30" s="9">
        <f t="shared" ref="B30:G30" si="1">SUM(B6:B29)</f>
        <v>17453844</v>
      </c>
      <c r="C30" s="9">
        <f t="shared" si="1"/>
        <v>783876.9800000001</v>
      </c>
      <c r="D30" s="9">
        <f t="shared" si="1"/>
        <v>85848.65</v>
      </c>
      <c r="E30" s="9">
        <f t="shared" si="1"/>
        <v>981048.04999999981</v>
      </c>
      <c r="F30" s="9">
        <f t="shared" si="1"/>
        <v>2106031.23</v>
      </c>
      <c r="G30" s="9">
        <f t="shared" si="1"/>
        <v>288280.23000000004</v>
      </c>
      <c r="H30" s="9"/>
      <c r="I30" s="9"/>
      <c r="J30" s="9"/>
      <c r="K30" s="9">
        <f>SUM(K6:K29)</f>
        <v>374243.39999999997</v>
      </c>
      <c r="L30" s="9">
        <f>SUM(L6:L29)</f>
        <v>1383155.5699999998</v>
      </c>
      <c r="M30" s="9">
        <f>SUM(M6:M29)</f>
        <v>5260</v>
      </c>
      <c r="N30" s="9">
        <f>SUM(N6:N29)</f>
        <v>37800</v>
      </c>
      <c r="O30" s="9">
        <f>SUM(O6:O29)</f>
        <v>10500</v>
      </c>
      <c r="P30" s="9"/>
      <c r="Q30" s="9">
        <f>SUM(Q6:Q29)</f>
        <v>23600</v>
      </c>
      <c r="R30" s="10">
        <f>SUM(B30:Q30)</f>
        <v>23533488.109999999</v>
      </c>
    </row>
    <row r="31" spans="1:18" x14ac:dyDescent="0.25">
      <c r="A31" s="6" t="s">
        <v>24</v>
      </c>
      <c r="B31" s="4">
        <v>18108692</v>
      </c>
      <c r="C31" s="4">
        <v>783647.94</v>
      </c>
      <c r="D31" s="4">
        <v>85848.65</v>
      </c>
      <c r="E31" s="4">
        <v>980321.21</v>
      </c>
      <c r="F31" s="4">
        <v>2089231.23</v>
      </c>
      <c r="G31" s="4">
        <v>173907.33</v>
      </c>
      <c r="H31" s="4"/>
      <c r="I31" s="4"/>
      <c r="J31" s="4">
        <v>162442.17000000001</v>
      </c>
      <c r="K31" s="4">
        <v>566944.98</v>
      </c>
      <c r="L31" s="4">
        <v>838550.94</v>
      </c>
      <c r="M31" s="4">
        <v>6660</v>
      </c>
      <c r="N31" s="4">
        <v>33600</v>
      </c>
      <c r="O31" s="4">
        <v>11505</v>
      </c>
      <c r="P31" s="4">
        <v>25285.41</v>
      </c>
      <c r="Q31" s="4">
        <v>23000</v>
      </c>
      <c r="R31" s="5">
        <f>SUM(B31:Q31)</f>
        <v>23889636.860000003</v>
      </c>
    </row>
    <row r="32" spans="1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 t="s">
        <v>25</v>
      </c>
      <c r="R32" s="2">
        <f>R31-R30</f>
        <v>356148.75000000373</v>
      </c>
    </row>
    <row r="33" spans="1:17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t="s">
        <v>27</v>
      </c>
      <c r="B35" s="2">
        <v>162442.17000000001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t="s">
        <v>28</v>
      </c>
      <c r="B36" s="2">
        <v>192701.98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t="s">
        <v>30</v>
      </c>
      <c r="B37" s="2">
        <v>1005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B38" s="2">
        <f>SUM(B35:B37)</f>
        <v>356149.15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t="s">
        <v>26</v>
      </c>
      <c r="B39" s="2">
        <f>R32-B38</f>
        <v>-0.39999999629799277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2:17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2:17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2:17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2:17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2:17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2:17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2:17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2:17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2:17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2:17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2:17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2:17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</sheetData>
  <mergeCells count="3">
    <mergeCell ref="A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E. Alday S.</dc:creator>
  <cp:lastModifiedBy>Anny</cp:lastModifiedBy>
  <cp:lastPrinted>2026-03-03T19:57:09Z</cp:lastPrinted>
  <dcterms:created xsi:type="dcterms:W3CDTF">2025-02-21T17:05:40Z</dcterms:created>
  <dcterms:modified xsi:type="dcterms:W3CDTF">2026-03-04T17:09:34Z</dcterms:modified>
</cp:coreProperties>
</file>